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opor\OneDrive\Documentos\Estados de Estados Financieros 2024 y LDF\"/>
    </mc:Choice>
  </mc:AlternateContent>
  <xr:revisionPtr revIDLastSave="0" documentId="13_ncr:1_{3B6DC12C-D8F8-4C0E-9ED7-481944E240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_Egreso2024 Seguimiento" sheetId="1" r:id="rId1"/>
    <sheet name="Presup_Egr2024 ajUST SG+2.2" sheetId="4" state="hidden" r:id="rId2"/>
  </sheets>
  <externalReferences>
    <externalReference r:id="rId3"/>
  </externalReferences>
  <definedNames>
    <definedName name="_xlnm._FilterDatabase" localSheetId="1" hidden="1">'Presup_Egr2024 ajUST SG+2.2'!$B$6:$S$104</definedName>
    <definedName name="_xlnm._FilterDatabase" localSheetId="0" hidden="1">'Presup_Egreso2024 Seguimiento'!#REF!</definedName>
    <definedName name="_xlnm.Print_Area" localSheetId="1">'Presup_Egr2024 ajUST SG+2.2'!$A$1:$S$116</definedName>
    <definedName name="_xlnm.Print_Area" localSheetId="0">'Presup_Egreso2024 Seguimiento'!$A$1:$I$3</definedName>
    <definedName name="_xlnm.Print_Titles" localSheetId="1">'Presup_Egr2024 ajUST SG+2.2'!$1:$6</definedName>
    <definedName name="_xlnm.Print_Titles" localSheetId="0">'Presup_Egreso2024 Seguimiento'!$1:$3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2" i="4" l="1"/>
  <c r="P72" i="4"/>
  <c r="J82" i="4" l="1"/>
  <c r="K58" i="4"/>
  <c r="J77" i="4"/>
  <c r="J81" i="4" l="1"/>
  <c r="J24" i="4"/>
  <c r="J23" i="4"/>
  <c r="J20" i="4"/>
  <c r="I53" i="4"/>
  <c r="H53" i="4"/>
  <c r="O114" i="4" l="1"/>
  <c r="G60" i="4"/>
  <c r="G19" i="4"/>
  <c r="G18" i="4"/>
  <c r="G17" i="4"/>
  <c r="G16" i="4"/>
  <c r="G15" i="4"/>
  <c r="G14" i="4"/>
  <c r="G13" i="4"/>
  <c r="G12" i="4"/>
  <c r="G11" i="4"/>
  <c r="G10" i="4"/>
  <c r="G9" i="4"/>
  <c r="G7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Q114" i="4"/>
  <c r="P114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07" i="4"/>
  <c r="S116" i="4"/>
  <c r="Q106" i="4"/>
  <c r="P116" i="4"/>
  <c r="O116" i="4"/>
  <c r="N116" i="4"/>
  <c r="M116" i="4"/>
  <c r="L116" i="4"/>
  <c r="K116" i="4"/>
  <c r="J116" i="4"/>
  <c r="G104" i="4"/>
  <c r="G116" i="4" s="1"/>
  <c r="H116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R114" i="4"/>
  <c r="M114" i="4"/>
  <c r="L114" i="4"/>
  <c r="H106" i="4"/>
  <c r="H108" i="4" s="1"/>
  <c r="G68" i="4"/>
  <c r="G67" i="4"/>
  <c r="G66" i="4"/>
  <c r="G65" i="4"/>
  <c r="G64" i="4"/>
  <c r="G63" i="4"/>
  <c r="G62" i="4"/>
  <c r="G61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8" i="4"/>
  <c r="H118" i="4" l="1"/>
  <c r="I118" i="4"/>
  <c r="S118" i="4"/>
  <c r="Q118" i="4"/>
  <c r="O118" i="4"/>
  <c r="N118" i="4"/>
  <c r="L118" i="4"/>
  <c r="K118" i="4"/>
  <c r="R106" i="4"/>
  <c r="R125" i="4" s="1"/>
  <c r="N114" i="4"/>
  <c r="N119" i="4" s="1"/>
  <c r="H114" i="4"/>
  <c r="H119" i="4" s="1"/>
  <c r="P106" i="4"/>
  <c r="P127" i="4" s="1"/>
  <c r="G69" i="4"/>
  <c r="S106" i="4"/>
  <c r="S124" i="4" s="1"/>
  <c r="K106" i="4"/>
  <c r="K126" i="4" s="1"/>
  <c r="O106" i="4"/>
  <c r="O124" i="4" s="1"/>
  <c r="H127" i="4"/>
  <c r="K114" i="4"/>
  <c r="K119" i="4" s="1"/>
  <c r="L106" i="4"/>
  <c r="L125" i="4" s="1"/>
  <c r="J114" i="4"/>
  <c r="J119" i="4" s="1"/>
  <c r="G113" i="4"/>
  <c r="G115" i="4"/>
  <c r="G134" i="4" s="1"/>
  <c r="H126" i="4"/>
  <c r="H123" i="4"/>
  <c r="H124" i="4"/>
  <c r="P118" i="4"/>
  <c r="Q125" i="4"/>
  <c r="O119" i="4"/>
  <c r="Q126" i="4"/>
  <c r="L119" i="4"/>
  <c r="S114" i="4"/>
  <c r="I116" i="4"/>
  <c r="Q116" i="4"/>
  <c r="Q127" i="4" s="1"/>
  <c r="Q123" i="4"/>
  <c r="G70" i="4"/>
  <c r="I106" i="4"/>
  <c r="I124" i="4" s="1"/>
  <c r="M106" i="4"/>
  <c r="M127" i="4" s="1"/>
  <c r="R116" i="4"/>
  <c r="M118" i="4"/>
  <c r="P119" i="4"/>
  <c r="Q124" i="4"/>
  <c r="N106" i="4"/>
  <c r="N126" i="4" s="1"/>
  <c r="I114" i="4"/>
  <c r="J118" i="4"/>
  <c r="R118" i="4"/>
  <c r="M119" i="4"/>
  <c r="J106" i="4"/>
  <c r="G112" i="4"/>
  <c r="G114" i="4" l="1"/>
  <c r="G119" i="4" s="1"/>
  <c r="R127" i="4"/>
  <c r="L120" i="4"/>
  <c r="O120" i="4"/>
  <c r="H120" i="4"/>
  <c r="S123" i="4"/>
  <c r="K120" i="4"/>
  <c r="N120" i="4"/>
  <c r="R124" i="4"/>
  <c r="R126" i="4"/>
  <c r="R123" i="4"/>
  <c r="K124" i="4"/>
  <c r="H125" i="4"/>
  <c r="K125" i="4"/>
  <c r="K127" i="4"/>
  <c r="S126" i="4"/>
  <c r="L127" i="4"/>
  <c r="K123" i="4"/>
  <c r="L124" i="4"/>
  <c r="S127" i="4"/>
  <c r="O123" i="4"/>
  <c r="P123" i="4"/>
  <c r="P125" i="4"/>
  <c r="L123" i="4"/>
  <c r="P126" i="4"/>
  <c r="O127" i="4"/>
  <c r="P124" i="4"/>
  <c r="L126" i="4"/>
  <c r="O126" i="4"/>
  <c r="O125" i="4"/>
  <c r="J125" i="4"/>
  <c r="P120" i="4"/>
  <c r="J124" i="4"/>
  <c r="I126" i="4"/>
  <c r="G106" i="4"/>
  <c r="G126" i="4" s="1"/>
  <c r="J120" i="4"/>
  <c r="J123" i="4"/>
  <c r="I123" i="4"/>
  <c r="I108" i="4"/>
  <c r="J108" i="4" s="1"/>
  <c r="K108" i="4" s="1"/>
  <c r="L108" i="4" s="1"/>
  <c r="M108" i="4" s="1"/>
  <c r="N108" i="4" s="1"/>
  <c r="O108" i="4" s="1"/>
  <c r="P108" i="4" s="1"/>
  <c r="Q108" i="4" s="1"/>
  <c r="R108" i="4" s="1"/>
  <c r="S108" i="4" s="1"/>
  <c r="M125" i="4"/>
  <c r="N124" i="4"/>
  <c r="I125" i="4"/>
  <c r="N123" i="4"/>
  <c r="M126" i="4"/>
  <c r="G118" i="4"/>
  <c r="N125" i="4"/>
  <c r="N127" i="4"/>
  <c r="Q119" i="4"/>
  <c r="Q120" i="4" s="1"/>
  <c r="M123" i="4"/>
  <c r="I127" i="4"/>
  <c r="J127" i="4"/>
  <c r="M124" i="4"/>
  <c r="M120" i="4"/>
  <c r="S125" i="4"/>
  <c r="S119" i="4"/>
  <c r="S120" i="4" s="1"/>
  <c r="J126" i="4"/>
  <c r="R119" i="4"/>
  <c r="R120" i="4" s="1"/>
  <c r="I119" i="4"/>
  <c r="I120" i="4" s="1"/>
  <c r="G108" i="4" l="1"/>
  <c r="G124" i="4"/>
  <c r="G127" i="4"/>
  <c r="G125" i="4"/>
  <c r="G123" i="4"/>
  <c r="G120" i="4"/>
</calcChain>
</file>

<file path=xl/sharedStrings.xml><?xml version="1.0" encoding="utf-8"?>
<sst xmlns="http://schemas.openxmlformats.org/spreadsheetml/2006/main" count="652" uniqueCount="247">
  <si>
    <t>Fuente Financiamiento</t>
  </si>
  <si>
    <t>Proyecto / Proceso</t>
  </si>
  <si>
    <t>Unidad Administrativa</t>
  </si>
  <si>
    <t>Capítulo</t>
  </si>
  <si>
    <t>Partida</t>
  </si>
  <si>
    <t>Nombre capitulo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</si>
  <si>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</si>
  <si>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</si>
  <si>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</si>
  <si>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</si>
  <si>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</si>
  <si>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</si>
  <si>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</si>
  <si>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</si>
  <si>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</si>
  <si>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</si>
  <si>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</si>
  <si>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</si>
  <si>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</si>
  <si>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1401</t>
  </si>
  <si>
    <t>001</t>
  </si>
  <si>
    <t>01</t>
  </si>
  <si>
    <t>1000</t>
  </si>
  <si>
    <t>1131</t>
  </si>
  <si>
    <t>Sueldos base al personal permanente</t>
  </si>
  <si>
    <t>INPC Agosto 2023</t>
  </si>
  <si>
    <t>1221</t>
  </si>
  <si>
    <t>Sueldos base al personal eventual</t>
  </si>
  <si>
    <t>INPC Diciembre 2022</t>
  </si>
  <si>
    <t>1321</t>
  </si>
  <si>
    <t>Prima Vacacional</t>
  </si>
  <si>
    <t>Incremento</t>
  </si>
  <si>
    <t>1322</t>
  </si>
  <si>
    <t>Aguinaldo o Gratificación de Fin de año</t>
  </si>
  <si>
    <t>1323</t>
  </si>
  <si>
    <t>Prima Dominical</t>
  </si>
  <si>
    <t>1331</t>
  </si>
  <si>
    <t>Horas extraordinarias</t>
  </si>
  <si>
    <t>1341</t>
  </si>
  <si>
    <t>Compensaciones</t>
  </si>
  <si>
    <t>1413</t>
  </si>
  <si>
    <t>Aportaciones al IMSS</t>
  </si>
  <si>
    <t>1423</t>
  </si>
  <si>
    <t>Aportaciones para vivienda ( Pensiones)</t>
  </si>
  <si>
    <t>1431</t>
  </si>
  <si>
    <t>Aportaciones al sistema para el retiro</t>
  </si>
  <si>
    <t>1591</t>
  </si>
  <si>
    <t xml:space="preserve">Otras prestaciones sociales y económicas </t>
  </si>
  <si>
    <t>1597</t>
  </si>
  <si>
    <t>Compensacion Garantizada</t>
  </si>
  <si>
    <t>2000</t>
  </si>
  <si>
    <t>2111</t>
  </si>
  <si>
    <t>Materiales, útiles y equipos menores de oficina</t>
  </si>
  <si>
    <t>2121</t>
  </si>
  <si>
    <t>Materiales y útiles de impresión y reproducción</t>
  </si>
  <si>
    <t>2141</t>
  </si>
  <si>
    <t>Materiales y útiles para procesamiento en equipos y bienes informáticos</t>
  </si>
  <si>
    <t>2151</t>
  </si>
  <si>
    <t>Material de apoyo informativo</t>
  </si>
  <si>
    <t>2161</t>
  </si>
  <si>
    <t>Material de limpieza</t>
  </si>
  <si>
    <t>2214</t>
  </si>
  <si>
    <t>Productos alimenticios para el personal en la sinstalaciones de las dependencias y entidades</t>
  </si>
  <si>
    <t>2231</t>
  </si>
  <si>
    <t>Utensilios para el servicio de alimentación</t>
  </si>
  <si>
    <t>2411</t>
  </si>
  <si>
    <t>Productos minerales no metálicos</t>
  </si>
  <si>
    <t>2421</t>
  </si>
  <si>
    <t>Cemento y productos de concreto</t>
  </si>
  <si>
    <t>2431</t>
  </si>
  <si>
    <t>Cal, yeso y productos de yeso</t>
  </si>
  <si>
    <t>2441</t>
  </si>
  <si>
    <t>Madera y productos de madera</t>
  </si>
  <si>
    <t>2451</t>
  </si>
  <si>
    <t>Vidrio y productos de vidrio</t>
  </si>
  <si>
    <t>2461</t>
  </si>
  <si>
    <t>Material eléctrico y electrónico</t>
  </si>
  <si>
    <t>2471</t>
  </si>
  <si>
    <t>Artículos metálicos para la construcción</t>
  </si>
  <si>
    <t>2481</t>
  </si>
  <si>
    <t>Materiales complementarios</t>
  </si>
  <si>
    <t>2491</t>
  </si>
  <si>
    <t>Otros materiales y artículos de construcción y reparación</t>
  </si>
  <si>
    <t>2511</t>
  </si>
  <si>
    <t>Productos químicos básicos</t>
  </si>
  <si>
    <t>2531</t>
  </si>
  <si>
    <t>Medicinas y productos farmacéuticos</t>
  </si>
  <si>
    <t>2541</t>
  </si>
  <si>
    <t>Materiales, accesorios y suministros médicos</t>
  </si>
  <si>
    <t>2561</t>
  </si>
  <si>
    <t>Fibras sintéticas, hules, plásticos y derivados</t>
  </si>
  <si>
    <t>2613</t>
  </si>
  <si>
    <t>Combustibles, lubricantes y aditivos para vehículos terrestres, aéreos, marítimos , lacustres y fluviales destinados a servicios administrativos</t>
  </si>
  <si>
    <t>2711</t>
  </si>
  <si>
    <t>Vestuario y uniformes</t>
  </si>
  <si>
    <t>2721</t>
  </si>
  <si>
    <t>Prendas de protección personal</t>
  </si>
  <si>
    <t>2722</t>
  </si>
  <si>
    <t>Materiales preventivos  y de señalamientos</t>
  </si>
  <si>
    <t>2731</t>
  </si>
  <si>
    <t>Artículos Deportivos</t>
  </si>
  <si>
    <t>2741</t>
  </si>
  <si>
    <t>Productos textiles</t>
  </si>
  <si>
    <t>2751</t>
  </si>
  <si>
    <t>Blancos y otros productos textiles, excepto prendas de vestir</t>
  </si>
  <si>
    <t>2911</t>
  </si>
  <si>
    <t>Herramientas menores</t>
  </si>
  <si>
    <t>2921</t>
  </si>
  <si>
    <t>Refacciones y accesorios menores de edificios</t>
  </si>
  <si>
    <t>2941</t>
  </si>
  <si>
    <t>Refacciones y accesorios menores de equipo de cómputo</t>
  </si>
  <si>
    <t>2961</t>
  </si>
  <si>
    <t>Refacciones y accesorios menores de equipo de transporte</t>
  </si>
  <si>
    <t>2981</t>
  </si>
  <si>
    <t>Refacciones y accesorios menores de equipo de maquinaria</t>
  </si>
  <si>
    <t>2991</t>
  </si>
  <si>
    <t>Refacciones y accesorios menores otros bienes muebles</t>
  </si>
  <si>
    <t>3000</t>
  </si>
  <si>
    <t>3111</t>
  </si>
  <si>
    <t>Servicio de energía eléctrica en edificaciones oficiales</t>
  </si>
  <si>
    <t>3121</t>
  </si>
  <si>
    <t>Gas</t>
  </si>
  <si>
    <t>3131</t>
  </si>
  <si>
    <t>Agua</t>
  </si>
  <si>
    <t>3141</t>
  </si>
  <si>
    <t>Telefonía tradicional</t>
  </si>
  <si>
    <t>3181</t>
  </si>
  <si>
    <t>Servicio postal</t>
  </si>
  <si>
    <t>3192</t>
  </si>
  <si>
    <t>Contratacion de otros servicios</t>
  </si>
  <si>
    <t>3221</t>
  </si>
  <si>
    <t>Arrendamiento de edificios</t>
  </si>
  <si>
    <t>3271</t>
  </si>
  <si>
    <t>Arrendamiento de activos intangibles</t>
  </si>
  <si>
    <t>3311</t>
  </si>
  <si>
    <t>Servicios legales, de contabilidad, auditoría y relacionados</t>
  </si>
  <si>
    <t>3321</t>
  </si>
  <si>
    <t>Servicios de diseño, arquitectura, ingeniería y actividades relacionadas</t>
  </si>
  <si>
    <t>3341</t>
  </si>
  <si>
    <t>Servicios de Capacitación</t>
  </si>
  <si>
    <t>3361</t>
  </si>
  <si>
    <t>Servicios de apyo admininistrativo, fotocopiado</t>
  </si>
  <si>
    <t>3362</t>
  </si>
  <si>
    <t>Otros servicios comerciales</t>
  </si>
  <si>
    <t>3364</t>
  </si>
  <si>
    <t>Impresión y elaboración de material informativo derivado de la operación y administración de los entes públicos</t>
  </si>
  <si>
    <t>3391</t>
  </si>
  <si>
    <t>Servicios profesionales, cientificos y tencnologicos</t>
  </si>
  <si>
    <t>3411</t>
  </si>
  <si>
    <t>Servicios financieros y bancarios</t>
  </si>
  <si>
    <t>3441</t>
  </si>
  <si>
    <t>Seguros de responsabilidad patrimonial</t>
  </si>
  <si>
    <t>3451</t>
  </si>
  <si>
    <t>Seguro de bienes patrimoniales</t>
  </si>
  <si>
    <t>3471</t>
  </si>
  <si>
    <t>3511</t>
  </si>
  <si>
    <t>Mantenimiento y conservación de inmuebles para la prestación de servicios administrativos</t>
  </si>
  <si>
    <t>3512</t>
  </si>
  <si>
    <t>Mantenimiento y conservación de inmuebles para la prestación de servicios públicos</t>
  </si>
  <si>
    <t>3521</t>
  </si>
  <si>
    <t>Instalación, reparación y mantenimiento de mobiliario y equipo de administración, educacional y recreativo</t>
  </si>
  <si>
    <t>3531</t>
  </si>
  <si>
    <t>Instalación, reparación y mantenimiento de equipo de cómputo y tecnologías de la información</t>
  </si>
  <si>
    <t>3551</t>
  </si>
  <si>
    <t>Reparación, mantenimiento y conservación de equipo de transporte</t>
  </si>
  <si>
    <t>3571</t>
  </si>
  <si>
    <t>Instalacion, reparación y mantenimiento</t>
  </si>
  <si>
    <t>3581</t>
  </si>
  <si>
    <t>Servicios de limpieza y manejo de desechos</t>
  </si>
  <si>
    <t>3591</t>
  </si>
  <si>
    <t>Servicios de jardinería y fumigación</t>
  </si>
  <si>
    <t>3621</t>
  </si>
  <si>
    <t>Difusión por radio, televisión y otros medios de mensajes comerciales para promover la venta de bienes o servicios</t>
  </si>
  <si>
    <t>3661</t>
  </si>
  <si>
    <t>Servicio de creación y difusión de contenido exclusivamente a través de internet</t>
  </si>
  <si>
    <t>3721</t>
  </si>
  <si>
    <t>Pasajes terrestres</t>
  </si>
  <si>
    <t>3751</t>
  </si>
  <si>
    <t>Viáticos nacionales</t>
  </si>
  <si>
    <t>3921</t>
  </si>
  <si>
    <t>Impuestos y derechos</t>
  </si>
  <si>
    <t>3924</t>
  </si>
  <si>
    <t>Derecho de explotación, uso o aprovechamiento de aguas nacionales</t>
  </si>
  <si>
    <t>3926</t>
  </si>
  <si>
    <t>Otros impuestos</t>
  </si>
  <si>
    <t>3927</t>
  </si>
  <si>
    <t>Otros derechos</t>
  </si>
  <si>
    <t>3941</t>
  </si>
  <si>
    <t>Sentencias y resoluciones por autoridad competente</t>
  </si>
  <si>
    <t>3951</t>
  </si>
  <si>
    <t>Penas, multas, accesorios y actualizaciones</t>
  </si>
  <si>
    <t>3981</t>
  </si>
  <si>
    <t>Impuesto sobre nóminas y otros que se deriven de una relación laboral</t>
  </si>
  <si>
    <t>5000</t>
  </si>
  <si>
    <t>5111</t>
  </si>
  <si>
    <t>Mobiliario</t>
  </si>
  <si>
    <t>5121</t>
  </si>
  <si>
    <t>Muebles, excepto de oficina y estantería</t>
  </si>
  <si>
    <t>5151</t>
  </si>
  <si>
    <t>Bienes informáticos</t>
  </si>
  <si>
    <t>5191</t>
  </si>
  <si>
    <t>Equipos de administración</t>
  </si>
  <si>
    <t>5211</t>
  </si>
  <si>
    <t>Equipos y aparatos audivisuales</t>
  </si>
  <si>
    <t>5291</t>
  </si>
  <si>
    <t>Otro mobiliario y equipo educacional y recreativo</t>
  </si>
  <si>
    <t>5311</t>
  </si>
  <si>
    <t>Equipo médico y de laboratorio</t>
  </si>
  <si>
    <t>5321</t>
  </si>
  <si>
    <t>Instrumental médico y de laboratorio</t>
  </si>
  <si>
    <t>5414</t>
  </si>
  <si>
    <t>Vehículos y equipos terrestres destinados a servicios administrativos</t>
  </si>
  <si>
    <t>5621</t>
  </si>
  <si>
    <t>Maquinaria y equipo industrial</t>
  </si>
  <si>
    <t>5631</t>
  </si>
  <si>
    <t>Maquinaria y equipo de construcción</t>
  </si>
  <si>
    <t>5651</t>
  </si>
  <si>
    <t>Equipo de comunicación y telecomunicación</t>
  </si>
  <si>
    <t>5661</t>
  </si>
  <si>
    <t>Equipos de generación eléctrica, aparatos y accesorios eléctricos</t>
  </si>
  <si>
    <t>5671</t>
  </si>
  <si>
    <t>Herramientas y máquinas-herramienta</t>
  </si>
  <si>
    <t>7000</t>
  </si>
  <si>
    <t>7992</t>
  </si>
  <si>
    <t>PROVISIONES PARA EROGACIONES ESPECIALES ( EQUILIBRIO PRESUPUESTAL)</t>
  </si>
  <si>
    <t>Total Egresos</t>
  </si>
  <si>
    <t>Total Ingresos</t>
  </si>
  <si>
    <t>Nombre Capitulo</t>
  </si>
  <si>
    <t>SERVICIOS PERSONALES</t>
  </si>
  <si>
    <t>MATERIALES Y SUMINISTROS</t>
  </si>
  <si>
    <t>SERVICIOS GENERALES</t>
  </si>
  <si>
    <t>BIENES MUEBLES, INMUEBLES</t>
  </si>
  <si>
    <t>INVERSIONES FINANCIERAS Y OTRAS PROVISIONES</t>
  </si>
  <si>
    <t>CAPITULO 1000</t>
  </si>
  <si>
    <t>DEMAS CAPITULOS</t>
  </si>
  <si>
    <t>GRAN TOTAL</t>
  </si>
  <si>
    <t>Superavit(dificit)</t>
  </si>
  <si>
    <t>GOBIERNO DEL ESTADO DE MICHOACÁN.</t>
  </si>
  <si>
    <t>FOMENTO TURÍSTICO DE MICHOACÁN.</t>
  </si>
  <si>
    <t>PRESUPUESTO DE EGRESOS PROYECTADO MENSUAL PARA EL EJERCICIO 2024.</t>
  </si>
  <si>
    <t>Pagado</t>
  </si>
  <si>
    <t>Ejercido</t>
  </si>
  <si>
    <t>Programa o Fondo</t>
  </si>
  <si>
    <t>Destino de los Recursos</t>
  </si>
  <si>
    <t>Devengado</t>
  </si>
  <si>
    <t>Reintegro</t>
  </si>
  <si>
    <t>Formato EJERCICIO Y DESTINO DEL GASTO FEDERALIZADO Y REINTEGROS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</si>
</sst>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F243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5" applyNumberFormat="0" applyAlignment="0" applyProtection="0"/>
    <xf numFmtId="0" fontId="14" fillId="10" borderId="16" applyNumberFormat="0" applyAlignment="0" applyProtection="0"/>
    <xf numFmtId="0" fontId="15" fillId="10" borderId="15" applyNumberFormat="0" applyAlignment="0" applyProtection="0"/>
    <xf numFmtId="0" fontId="16" fillId="0" borderId="17" applyNumberFormat="0" applyFill="0" applyAlignment="0" applyProtection="0"/>
    <xf numFmtId="0" fontId="17" fillId="11" borderId="18" applyNumberFormat="0" applyAlignment="0" applyProtection="0"/>
    <xf numFmtId="0" fontId="18" fillId="0" borderId="0" applyNumberFormat="0" applyFill="0" applyBorder="0" applyAlignment="0" applyProtection="0"/>
    <xf numFmtId="0" fontId="1" fillId="12" borderId="19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7">
    <xf numFmtId="0" fontId="0" fillId="0" borderId="0" xfId="0"/>
    <xf numFmtId="49" fontId="3" fillId="2" borderId="0" xfId="0" applyNumberFormat="1" applyFont="1" applyFill="1" applyAlignment="1">
      <alignment horizontal="center" vertical="center" textRotation="180"/>
    </xf>
    <xf numFmtId="4" fontId="3" fillId="2" borderId="0" xfId="0" applyNumberFormat="1" applyFont="1" applyFill="1" applyAlignment="1">
      <alignment horizontal="center" vertical="center"/>
    </xf>
    <xf numFmtId="49" fontId="0" fillId="3" borderId="0" xfId="0" applyNumberFormat="1" applyFill="1"/>
    <xf numFmtId="0" fontId="0" fillId="3" borderId="0" xfId="0" applyFill="1"/>
    <xf numFmtId="164" fontId="0" fillId="0" borderId="0" xfId="0" applyNumberFormat="1"/>
    <xf numFmtId="43" fontId="0" fillId="0" borderId="0" xfId="1" applyFont="1"/>
    <xf numFmtId="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2" fillId="0" borderId="0" xfId="0" applyNumberFormat="1" applyFont="1"/>
    <xf numFmtId="0" fontId="4" fillId="0" borderId="0" xfId="0" applyFont="1"/>
    <xf numFmtId="43" fontId="0" fillId="0" borderId="0" xfId="0" applyNumberFormat="1"/>
    <xf numFmtId="43" fontId="0" fillId="4" borderId="0" xfId="1" applyFont="1" applyFill="1"/>
    <xf numFmtId="10" fontId="0" fillId="0" borderId="0" xfId="2" applyNumberFormat="1" applyFont="1"/>
    <xf numFmtId="43" fontId="3" fillId="2" borderId="0" xfId="1" applyFont="1" applyFill="1" applyAlignment="1">
      <alignment horizontal="center" vertical="center"/>
    </xf>
    <xf numFmtId="43" fontId="0" fillId="3" borderId="0" xfId="1" applyFont="1" applyFill="1"/>
    <xf numFmtId="43" fontId="0" fillId="0" borderId="0" xfId="1" applyFont="1" applyAlignment="1">
      <alignment horizontal="center"/>
    </xf>
    <xf numFmtId="43" fontId="2" fillId="0" borderId="0" xfId="1" applyFont="1"/>
    <xf numFmtId="0" fontId="0" fillId="0" borderId="11" xfId="0" applyBorder="1"/>
    <xf numFmtId="0" fontId="0" fillId="0" borderId="23" xfId="0" applyBorder="1"/>
    <xf numFmtId="0" fontId="0" fillId="0" borderId="21" xfId="0" applyBorder="1"/>
    <xf numFmtId="0" fontId="2" fillId="0" borderId="29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0" fillId="0" borderId="30" xfId="0" applyBorder="1"/>
    <xf numFmtId="0" fontId="0" fillId="0" borderId="29" xfId="0" applyBorder="1"/>
    <xf numFmtId="0" fontId="0" fillId="0" borderId="31" xfId="0" applyBorder="1"/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top" wrapText="1"/>
    </xf>
    <xf numFmtId="0" fontId="5" fillId="5" borderId="0" xfId="0" applyFont="1" applyFill="1" applyAlignment="1">
      <alignment horizontal="center" vertical="top" wrapText="1"/>
    </xf>
    <xf numFmtId="0" fontId="5" fillId="5" borderId="2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99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95250</xdr:rowOff>
    </xdr:from>
    <xdr:to>
      <xdr:col>1</xdr:col>
      <xdr:colOff>437091</xdr:colOff>
      <xdr:row>2</xdr:row>
      <xdr:rowOff>41275</xdr:rowOff>
    </xdr:to>
    <xdr:pic>
      <xdr:nvPicPr>
        <xdr:cNvPr id="3" name="Imagen 2" descr="C:\Users\Pc2\Downloads\LOGO FOTURMICH COLORES CORRECTOS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95250"/>
          <a:ext cx="1322916" cy="717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723899</xdr:colOff>
      <xdr:row>0</xdr:row>
      <xdr:rowOff>76200</xdr:rowOff>
    </xdr:from>
    <xdr:to>
      <xdr:col>4</xdr:col>
      <xdr:colOff>1085849</xdr:colOff>
      <xdr:row>1</xdr:row>
      <xdr:rowOff>371926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D73673F-0018-4965-8E7E-345239E98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3424" y="76200"/>
          <a:ext cx="1114425" cy="619576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504825</xdr:colOff>
      <xdr:row>7</xdr:row>
      <xdr:rowOff>114300</xdr:rowOff>
    </xdr:from>
    <xdr:to>
      <xdr:col>3</xdr:col>
      <xdr:colOff>161925</xdr:colOff>
      <xdr:row>19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B2DAF7-B820-4D4D-4872-7B86997FB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1981200"/>
          <a:ext cx="2238375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771524</xdr:colOff>
      <xdr:row>25</xdr:row>
      <xdr:rowOff>152399</xdr:rowOff>
    </xdr:from>
    <xdr:to>
      <xdr:col>3</xdr:col>
      <xdr:colOff>333375</xdr:colOff>
      <xdr:row>32</xdr:row>
      <xdr:rowOff>114300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78F55B1-0E9B-C3B0-EE0C-5671D3B5BE0E}"/>
            </a:ext>
          </a:extLst>
        </xdr:cNvPr>
        <xdr:cNvSpPr/>
      </xdr:nvSpPr>
      <xdr:spPr>
        <a:xfrm>
          <a:off x="2009774" y="5457824"/>
          <a:ext cx="2143126" cy="12954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REVISÓ</a:t>
          </a:r>
        </a:p>
        <a:p>
          <a:pPr algn="l"/>
          <a:endParaRPr lang="es-MX" sz="1100"/>
        </a:p>
        <a:p>
          <a:pPr algn="l"/>
          <a:endParaRPr lang="es-MX" sz="1100"/>
        </a:p>
        <a:p>
          <a:pPr algn="l"/>
          <a:endParaRPr lang="es-MX" sz="1100"/>
        </a:p>
        <a:p>
          <a:pPr algn="l"/>
          <a:r>
            <a:rPr lang="es-MX" sz="1000"/>
            <a:t>M.A. ILEANA VAZQUEZ BETANZOS</a:t>
          </a:r>
        </a:p>
        <a:p>
          <a:pPr algn="l"/>
          <a:r>
            <a:rPr lang="es-MX" sz="980" b="1"/>
            <a:t>SUBDIRECTORA DE ADMINISTRACIÓN Y PROMOCIÓN TURÍSTICA </a:t>
          </a:r>
        </a:p>
        <a:p>
          <a:pPr algn="l"/>
          <a:endParaRPr lang="es-MX" sz="1100" b="1"/>
        </a:p>
        <a:p>
          <a:pPr algn="l"/>
          <a:endParaRPr lang="es-MX" sz="1100"/>
        </a:p>
        <a:p>
          <a:pPr algn="l"/>
          <a:endParaRPr lang="es-MX" sz="1100"/>
        </a:p>
        <a:p>
          <a:pPr algn="l"/>
          <a:endParaRPr lang="es-MX" sz="1100"/>
        </a:p>
        <a:p>
          <a:pPr algn="l"/>
          <a:endParaRPr lang="es-MX" sz="1100"/>
        </a:p>
      </xdr:txBody>
    </xdr:sp>
    <xdr:clientData/>
  </xdr:twoCellAnchor>
  <xdr:twoCellAnchor>
    <xdr:from>
      <xdr:col>0</xdr:col>
      <xdr:colOff>28576</xdr:colOff>
      <xdr:row>25</xdr:row>
      <xdr:rowOff>171448</xdr:rowOff>
    </xdr:from>
    <xdr:to>
      <xdr:col>1</xdr:col>
      <xdr:colOff>676275</xdr:colOff>
      <xdr:row>32</xdr:row>
      <xdr:rowOff>123825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C0B0BBFB-9DDF-43C5-8C8D-557E72E3894A}"/>
            </a:ext>
          </a:extLst>
        </xdr:cNvPr>
        <xdr:cNvSpPr/>
      </xdr:nvSpPr>
      <xdr:spPr>
        <a:xfrm>
          <a:off x="28576" y="5476873"/>
          <a:ext cx="1885949" cy="128587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000" b="1"/>
            <a:t>ELABORO.</a:t>
          </a:r>
        </a:p>
        <a:p>
          <a:pPr algn="l"/>
          <a:endParaRPr lang="es-MX" sz="1000"/>
        </a:p>
        <a:p>
          <a:pPr algn="l"/>
          <a:endParaRPr lang="es-MX" sz="1000"/>
        </a:p>
        <a:p>
          <a:pPr algn="l"/>
          <a:endParaRPr lang="es-MX" sz="1000"/>
        </a:p>
        <a:p>
          <a:pPr algn="ctr"/>
          <a:r>
            <a:rPr lang="es-MX" sz="1000"/>
            <a:t>C.P. DANIEL ALEXANDRO CORTES LEYVA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/>
            <a:t> </a:t>
          </a:r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ADMINISTRADOR</a:t>
          </a:r>
          <a:endParaRPr lang="es-MX" sz="1000" b="1">
            <a:effectLst/>
          </a:endParaRPr>
        </a:p>
        <a:p>
          <a:pPr algn="l"/>
          <a:endParaRPr lang="es-MX" sz="1100"/>
        </a:p>
      </xdr:txBody>
    </xdr:sp>
    <xdr:clientData/>
  </xdr:twoCellAnchor>
  <xdr:twoCellAnchor>
    <xdr:from>
      <xdr:col>3</xdr:col>
      <xdr:colOff>381000</xdr:colOff>
      <xdr:row>25</xdr:row>
      <xdr:rowOff>133350</xdr:rowOff>
    </xdr:from>
    <xdr:to>
      <xdr:col>4</xdr:col>
      <xdr:colOff>1400175</xdr:colOff>
      <xdr:row>32</xdr:row>
      <xdr:rowOff>114300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9264ADC5-5B5C-463D-A4B1-C84E93ECE9B5}"/>
            </a:ext>
          </a:extLst>
        </xdr:cNvPr>
        <xdr:cNvSpPr/>
      </xdr:nvSpPr>
      <xdr:spPr>
        <a:xfrm>
          <a:off x="4200525" y="5438775"/>
          <a:ext cx="1771650" cy="13144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/>
            <a:t>AUTORIZO</a:t>
          </a:r>
        </a:p>
        <a:p>
          <a:pPr algn="l"/>
          <a:endParaRPr lang="es-MX" sz="1100"/>
        </a:p>
        <a:p>
          <a:pPr algn="l"/>
          <a:endParaRPr lang="es-MX" sz="1100"/>
        </a:p>
        <a:p>
          <a:pPr algn="l"/>
          <a:endParaRPr lang="es-MX" sz="1100"/>
        </a:p>
        <a:p>
          <a:pPr algn="l"/>
          <a:r>
            <a:rPr lang="es-MX" sz="1100"/>
            <a:t>LIC. EDITH BERENICE MACIAS MORA</a:t>
          </a:r>
        </a:p>
        <a:p>
          <a:pPr algn="l"/>
          <a:r>
            <a:rPr lang="es-MX" sz="1100" b="1"/>
            <a:t>DIRECTORA GENERAL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</xdr:colOff>
      <xdr:row>0</xdr:row>
      <xdr:rowOff>42333</xdr:rowOff>
    </xdr:from>
    <xdr:to>
      <xdr:col>1</xdr:col>
      <xdr:colOff>929608</xdr:colOff>
      <xdr:row>3</xdr:row>
      <xdr:rowOff>83582</xdr:rowOff>
    </xdr:to>
    <xdr:pic>
      <xdr:nvPicPr>
        <xdr:cNvPr id="2" name="2 Imagen" descr="logo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2333"/>
          <a:ext cx="0" cy="612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1047750</xdr:colOff>
      <xdr:row>0</xdr:row>
      <xdr:rowOff>63499</xdr:rowOff>
    </xdr:from>
    <xdr:to>
      <xdr:col>5</xdr:col>
      <xdr:colOff>27516</xdr:colOff>
      <xdr:row>4</xdr:row>
      <xdr:rowOff>19049</xdr:rowOff>
    </xdr:to>
    <xdr:pic>
      <xdr:nvPicPr>
        <xdr:cNvPr id="3" name="Imagen 2" descr="C:\Users\Pc2\Downloads\LOGO FOTURMICH COLORES CORRECTOS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3499"/>
          <a:ext cx="1322916" cy="717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esktop/ftm%20presupue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_Egreso2024 ajustado +2.2"/>
      <sheetName val="Presup_Egr2024 ajUST SG+2200"/>
      <sheetName val="Presup_Egreso2024 ajUST SG"/>
      <sheetName val="Presup_Egreso2024 ajustado)"/>
      <sheetName val="Hoja3"/>
      <sheetName val="Presupuesto_Egreso2023"/>
      <sheetName val="Presup_Egreso2023 ejercido"/>
      <sheetName val="Presup_Egreso2024"/>
      <sheetName val="Hoja2"/>
    </sheetNames>
    <sheetDataSet>
      <sheetData sheetId="0"/>
      <sheetData sheetId="1"/>
      <sheetData sheetId="2"/>
      <sheetData sheetId="3">
        <row r="110">
          <cell r="G110">
            <v>0</v>
          </cell>
        </row>
      </sheetData>
      <sheetData sheetId="4"/>
      <sheetData sheetId="5"/>
      <sheetData sheetId="6"/>
      <sheetData sheetId="7">
        <row r="13">
          <cell r="H13">
            <v>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2"/>
  <sheetViews>
    <sheetView showGridLines="0" tabSelected="1" zoomScaleNormal="100" workbookViewId="0">
      <pane ySplit="3" topLeftCell="A7" activePane="bottomLeft" state="frozenSplit"/>
      <selection pane="bottomLeft" activeCell="H19" sqref="H19"/>
    </sheetView>
  </sheetViews>
  <sheetFormatPr baseColWidth="10" defaultRowHeight="15" x14ac:dyDescent="0.25"/>
  <cols>
    <col min="1" max="1" width="18.5703125" customWidth="1"/>
    <col min="2" max="2" width="24.140625" customWidth="1"/>
    <col min="3" max="3" width="14.5703125" customWidth="1"/>
    <col min="4" max="4" width="11.28515625" customWidth="1"/>
    <col min="5" max="5" width="21.28515625" customWidth="1"/>
    <col min="6" max="6" width="14.7109375" style="7" customWidth="1"/>
    <col min="7" max="7" width="3.7109375" customWidth="1"/>
    <col min="8" max="8" width="14.140625" customWidth="1"/>
    <col min="9" max="9" width="14.140625" bestFit="1" customWidth="1"/>
    <col min="10" max="10" width="19.85546875" bestFit="1" customWidth="1"/>
    <col min="11" max="11" width="17.5703125" bestFit="1" customWidth="1"/>
  </cols>
  <sheetData>
    <row r="1" spans="1:5" ht="25.5" customHeight="1" x14ac:dyDescent="0.25">
      <c r="A1" s="30" t="s">
        <v>237</v>
      </c>
      <c r="B1" s="31"/>
      <c r="C1" s="31"/>
      <c r="D1" s="31"/>
      <c r="E1" s="32"/>
    </row>
    <row r="2" spans="1:5" ht="35.25" customHeight="1" x14ac:dyDescent="0.25">
      <c r="A2" s="33" t="s">
        <v>238</v>
      </c>
      <c r="B2" s="34"/>
      <c r="C2" s="34"/>
      <c r="D2" s="34"/>
      <c r="E2" s="35"/>
    </row>
    <row r="3" spans="1:5" ht="25.5" customHeight="1" thickBot="1" x14ac:dyDescent="0.3">
      <c r="A3" s="36" t="s">
        <v>246</v>
      </c>
      <c r="B3" s="37"/>
      <c r="C3" s="37"/>
      <c r="D3" s="37"/>
      <c r="E3" s="38"/>
    </row>
    <row r="4" spans="1:5" x14ac:dyDescent="0.25">
      <c r="A4" s="39" t="s">
        <v>242</v>
      </c>
      <c r="B4" s="41" t="s">
        <v>243</v>
      </c>
      <c r="C4" s="43" t="s">
        <v>241</v>
      </c>
      <c r="D4" s="44"/>
      <c r="E4" s="45" t="s">
        <v>245</v>
      </c>
    </row>
    <row r="5" spans="1:5" ht="15.75" thickBot="1" x14ac:dyDescent="0.3">
      <c r="A5" s="40"/>
      <c r="B5" s="42"/>
      <c r="C5" s="23" t="s">
        <v>244</v>
      </c>
      <c r="D5" s="23" t="s">
        <v>240</v>
      </c>
      <c r="E5" s="46"/>
    </row>
    <row r="6" spans="1:5" x14ac:dyDescent="0.25">
      <c r="A6" s="24"/>
      <c r="B6" s="22"/>
      <c r="C6" s="22"/>
      <c r="D6" s="22"/>
      <c r="E6" s="25"/>
    </row>
    <row r="7" spans="1:5" x14ac:dyDescent="0.25">
      <c r="A7" s="21"/>
      <c r="B7" s="20"/>
      <c r="C7" s="20"/>
      <c r="D7" s="20"/>
      <c r="E7" s="26"/>
    </row>
    <row r="8" spans="1:5" x14ac:dyDescent="0.25">
      <c r="A8" s="21"/>
      <c r="B8" s="20"/>
      <c r="C8" s="20"/>
      <c r="D8" s="20"/>
      <c r="E8" s="26"/>
    </row>
    <row r="9" spans="1:5" x14ac:dyDescent="0.25">
      <c r="A9" s="21"/>
      <c r="B9" s="20"/>
      <c r="C9" s="20"/>
      <c r="D9" s="20"/>
      <c r="E9" s="26"/>
    </row>
    <row r="10" spans="1:5" x14ac:dyDescent="0.25">
      <c r="A10" s="21"/>
      <c r="B10" s="20"/>
      <c r="C10" s="20"/>
      <c r="D10" s="20"/>
      <c r="E10" s="26"/>
    </row>
    <row r="11" spans="1:5" x14ac:dyDescent="0.25">
      <c r="A11" s="21"/>
      <c r="B11" s="20"/>
      <c r="C11" s="20"/>
      <c r="D11" s="20"/>
      <c r="E11" s="26"/>
    </row>
    <row r="12" spans="1:5" x14ac:dyDescent="0.25">
      <c r="A12" s="21"/>
      <c r="B12" s="20"/>
      <c r="C12" s="20"/>
      <c r="D12" s="20"/>
      <c r="E12" s="26"/>
    </row>
    <row r="13" spans="1:5" x14ac:dyDescent="0.25">
      <c r="A13" s="21"/>
      <c r="B13" s="20"/>
      <c r="C13" s="20"/>
      <c r="D13" s="20"/>
      <c r="E13" s="26"/>
    </row>
    <row r="14" spans="1:5" x14ac:dyDescent="0.25">
      <c r="A14" s="21"/>
      <c r="B14" s="20"/>
      <c r="C14" s="20"/>
      <c r="D14" s="20"/>
      <c r="E14" s="26"/>
    </row>
    <row r="15" spans="1:5" x14ac:dyDescent="0.25">
      <c r="A15" s="21"/>
      <c r="B15" s="20"/>
      <c r="C15" s="20"/>
      <c r="D15" s="20"/>
      <c r="E15" s="26"/>
    </row>
    <row r="16" spans="1:5" x14ac:dyDescent="0.25">
      <c r="A16" s="21"/>
      <c r="B16" s="20"/>
      <c r="C16" s="20"/>
      <c r="D16" s="20"/>
      <c r="E16" s="26"/>
    </row>
    <row r="17" spans="1:5" x14ac:dyDescent="0.25">
      <c r="A17" s="21"/>
      <c r="B17" s="20"/>
      <c r="C17" s="20"/>
      <c r="D17" s="20"/>
      <c r="E17" s="26"/>
    </row>
    <row r="18" spans="1:5" x14ac:dyDescent="0.25">
      <c r="A18" s="21"/>
      <c r="B18" s="20"/>
      <c r="C18" s="20"/>
      <c r="D18" s="20"/>
      <c r="E18" s="26"/>
    </row>
    <row r="19" spans="1:5" x14ac:dyDescent="0.25">
      <c r="A19" s="21"/>
      <c r="B19" s="20"/>
      <c r="C19" s="20"/>
      <c r="D19" s="20"/>
      <c r="E19" s="26"/>
    </row>
    <row r="20" spans="1:5" x14ac:dyDescent="0.25">
      <c r="A20" s="21"/>
      <c r="B20" s="20"/>
      <c r="C20" s="20"/>
      <c r="D20" s="20"/>
      <c r="E20" s="26"/>
    </row>
    <row r="21" spans="1:5" ht="15" customHeight="1" x14ac:dyDescent="0.25">
      <c r="A21" s="21"/>
      <c r="B21" s="20"/>
      <c r="C21" s="20"/>
      <c r="D21" s="20"/>
      <c r="E21" s="26"/>
    </row>
    <row r="22" spans="1:5" ht="15" customHeight="1" x14ac:dyDescent="0.25">
      <c r="A22" s="21"/>
      <c r="B22" s="20"/>
      <c r="C22" s="20"/>
      <c r="D22" s="20"/>
      <c r="E22" s="26"/>
    </row>
    <row r="23" spans="1:5" x14ac:dyDescent="0.25">
      <c r="A23" s="21"/>
      <c r="B23" s="20"/>
      <c r="C23" s="20"/>
      <c r="D23" s="20"/>
      <c r="E23" s="26"/>
    </row>
    <row r="24" spans="1:5" x14ac:dyDescent="0.25">
      <c r="A24" s="21"/>
      <c r="B24" s="20"/>
      <c r="C24" s="20"/>
      <c r="D24" s="20"/>
      <c r="E24" s="26"/>
    </row>
    <row r="25" spans="1:5" ht="15.75" thickBot="1" x14ac:dyDescent="0.3">
      <c r="A25" s="27"/>
      <c r="B25" s="28"/>
      <c r="C25" s="28"/>
      <c r="D25" s="28"/>
      <c r="E25" s="29"/>
    </row>
    <row r="31" spans="1:5" ht="15" customHeight="1" x14ac:dyDescent="0.25"/>
    <row r="32" spans="1:5" ht="15" customHeight="1" x14ac:dyDescent="0.25"/>
  </sheetData>
  <mergeCells count="7">
    <mergeCell ref="A1:E1"/>
    <mergeCell ref="A2:E2"/>
    <mergeCell ref="A3:E3"/>
    <mergeCell ref="A4:A5"/>
    <mergeCell ref="B4:B5"/>
    <mergeCell ref="C4:D4"/>
    <mergeCell ref="E4:E5"/>
  </mergeCells>
  <phoneticPr fontId="21" type="noConversion"/>
  <printOptions horizontalCentered="1" verticalCentered="1"/>
  <pageMargins left="0.37" right="0" top="0" bottom="0" header="0.31496062992125984" footer="0.31496062992125984"/>
  <pageSetup scale="3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pageSetUpPr fitToPage="1"/>
  </sheetPr>
  <dimension ref="A1:Z134"/>
  <sheetViews>
    <sheetView zoomScale="85" zoomScaleNormal="85" workbookViewId="0">
      <pane ySplit="6" topLeftCell="A67" activePane="bottomLeft" state="frozenSplit"/>
      <selection pane="bottomLeft" activeCell="W109" sqref="W109"/>
    </sheetView>
  </sheetViews>
  <sheetFormatPr baseColWidth="10" defaultRowHeight="15" x14ac:dyDescent="0.25"/>
  <cols>
    <col min="1" max="1" width="5" bestFit="1" customWidth="1"/>
    <col min="2" max="3" width="4.42578125" hidden="1" customWidth="1"/>
    <col min="4" max="5" width="9.7109375" bestFit="1" customWidth="1"/>
    <col min="6" max="6" width="135.140625" style="8" bestFit="1" customWidth="1"/>
    <col min="7" max="7" width="20.7109375" style="6" bestFit="1" customWidth="1"/>
    <col min="8" max="10" width="14.5703125" style="7" bestFit="1" customWidth="1"/>
    <col min="11" max="11" width="16.28515625" style="7" bestFit="1" customWidth="1"/>
    <col min="12" max="15" width="14.5703125" style="7" bestFit="1" customWidth="1"/>
    <col min="16" max="16" width="16.140625" style="7" bestFit="1" customWidth="1"/>
    <col min="17" max="17" width="14.5703125" style="7" bestFit="1" customWidth="1"/>
    <col min="18" max="18" width="15.7109375" style="7" bestFit="1" customWidth="1"/>
    <col min="19" max="19" width="16.28515625" style="7" bestFit="1" customWidth="1"/>
    <col min="20" max="20" width="3.7109375" customWidth="1"/>
    <col min="21" max="21" width="11.7109375" customWidth="1"/>
    <col min="23" max="23" width="19.85546875" bestFit="1" customWidth="1"/>
    <col min="24" max="24" width="17.5703125" bestFit="1" customWidth="1"/>
  </cols>
  <sheetData>
    <row r="1" spans="1:24" x14ac:dyDescent="0.25">
      <c r="A1" s="34" t="s">
        <v>237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24" x14ac:dyDescent="0.25">
      <c r="A2" s="34" t="s">
        <v>238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4" x14ac:dyDescent="0.25">
      <c r="A3" s="37" t="s">
        <v>239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6" spans="1:24" ht="11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2" t="s">
        <v>5</v>
      </c>
      <c r="G6" s="16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2" t="s">
        <v>15</v>
      </c>
      <c r="Q6" s="2" t="s">
        <v>16</v>
      </c>
      <c r="R6" s="2" t="s">
        <v>17</v>
      </c>
      <c r="S6" s="2" t="s">
        <v>18</v>
      </c>
    </row>
    <row r="7" spans="1:24" x14ac:dyDescent="0.25">
      <c r="A7" s="3" t="s">
        <v>19</v>
      </c>
      <c r="B7" s="3" t="s">
        <v>20</v>
      </c>
      <c r="C7" s="3" t="s">
        <v>21</v>
      </c>
      <c r="D7" s="3" t="s">
        <v>22</v>
      </c>
      <c r="E7" s="3" t="s">
        <v>23</v>
      </c>
      <c r="F7" s="4" t="s">
        <v>24</v>
      </c>
      <c r="G7" s="17">
        <f t="shared" ref="G7:G73" si="0">SUM(H7:S7)</f>
        <v>697427.99999999988</v>
      </c>
      <c r="H7" s="14">
        <v>58118.999999999993</v>
      </c>
      <c r="I7" s="14">
        <v>58118.999999999993</v>
      </c>
      <c r="J7" s="14">
        <v>58118.999999999993</v>
      </c>
      <c r="K7" s="14">
        <v>58118.999999999993</v>
      </c>
      <c r="L7" s="14">
        <v>58118.999999999993</v>
      </c>
      <c r="M7" s="14">
        <v>58118.999999999993</v>
      </c>
      <c r="N7" s="14">
        <v>58118.999999999993</v>
      </c>
      <c r="O7" s="14">
        <v>58118.999999999993</v>
      </c>
      <c r="P7" s="14">
        <v>58118.999999999993</v>
      </c>
      <c r="Q7" s="14">
        <v>58118.999999999993</v>
      </c>
      <c r="R7" s="14">
        <v>58118.999999999993</v>
      </c>
      <c r="S7" s="14">
        <v>58118.999999999993</v>
      </c>
      <c r="W7" t="s">
        <v>25</v>
      </c>
      <c r="X7">
        <v>129.54499999999999</v>
      </c>
    </row>
    <row r="8" spans="1:24" x14ac:dyDescent="0.25">
      <c r="A8" s="3" t="s">
        <v>19</v>
      </c>
      <c r="B8" s="3" t="s">
        <v>20</v>
      </c>
      <c r="C8" s="3" t="s">
        <v>21</v>
      </c>
      <c r="D8" s="3" t="s">
        <v>22</v>
      </c>
      <c r="E8" s="3" t="s">
        <v>26</v>
      </c>
      <c r="F8" s="4" t="s">
        <v>27</v>
      </c>
      <c r="G8" s="17">
        <f t="shared" si="0"/>
        <v>2051683.73</v>
      </c>
      <c r="H8" s="14">
        <v>153645.54</v>
      </c>
      <c r="I8" s="14">
        <v>153645.54</v>
      </c>
      <c r="J8" s="14">
        <v>153645.54</v>
      </c>
      <c r="K8" s="14">
        <v>153645.54</v>
      </c>
      <c r="L8" s="14">
        <v>153645.54</v>
      </c>
      <c r="M8" s="14">
        <v>153645.54</v>
      </c>
      <c r="N8" s="14">
        <v>153645.54</v>
      </c>
      <c r="O8" s="14">
        <v>195232.99</v>
      </c>
      <c r="P8" s="14">
        <v>195232.99</v>
      </c>
      <c r="Q8" s="14">
        <v>195232.99</v>
      </c>
      <c r="R8" s="14">
        <v>195232.99</v>
      </c>
      <c r="S8" s="14">
        <v>195232.99</v>
      </c>
      <c r="W8" t="s">
        <v>28</v>
      </c>
      <c r="X8">
        <v>126.47799999999999</v>
      </c>
    </row>
    <row r="9" spans="1:24" x14ac:dyDescent="0.25">
      <c r="A9" s="3" t="s">
        <v>19</v>
      </c>
      <c r="B9" s="3" t="s">
        <v>20</v>
      </c>
      <c r="C9" s="3" t="s">
        <v>21</v>
      </c>
      <c r="D9" s="3" t="s">
        <v>22</v>
      </c>
      <c r="E9" s="3" t="s">
        <v>29</v>
      </c>
      <c r="F9" s="4" t="s">
        <v>30</v>
      </c>
      <c r="G9" s="17">
        <f t="shared" si="0"/>
        <v>56847.55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26692.49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30155.06</v>
      </c>
      <c r="W9" t="s">
        <v>31</v>
      </c>
      <c r="X9">
        <v>1</v>
      </c>
    </row>
    <row r="10" spans="1:24" x14ac:dyDescent="0.25">
      <c r="A10" s="3" t="s">
        <v>19</v>
      </c>
      <c r="B10" s="3" t="s">
        <v>20</v>
      </c>
      <c r="C10" s="3" t="s">
        <v>21</v>
      </c>
      <c r="D10" s="3" t="s">
        <v>22</v>
      </c>
      <c r="E10" s="3" t="s">
        <v>32</v>
      </c>
      <c r="F10" s="4" t="s">
        <v>33</v>
      </c>
      <c r="G10" s="17">
        <f t="shared" si="0"/>
        <v>511050.36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120946.9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390103.46</v>
      </c>
    </row>
    <row r="11" spans="1:24" x14ac:dyDescent="0.25">
      <c r="A11" s="3" t="s">
        <v>19</v>
      </c>
      <c r="B11" s="3" t="s">
        <v>20</v>
      </c>
      <c r="C11" s="3" t="s">
        <v>21</v>
      </c>
      <c r="D11" s="3" t="s">
        <v>22</v>
      </c>
      <c r="E11" s="3" t="s">
        <v>34</v>
      </c>
      <c r="F11" s="4" t="s">
        <v>35</v>
      </c>
      <c r="G11" s="17">
        <f t="shared" si="0"/>
        <v>54102.369999999995</v>
      </c>
      <c r="H11" s="14">
        <v>3758.31</v>
      </c>
      <c r="I11" s="14">
        <v>3758.31</v>
      </c>
      <c r="J11" s="14">
        <v>3758.31</v>
      </c>
      <c r="K11" s="14">
        <v>3758.31</v>
      </c>
      <c r="L11" s="14">
        <v>3758.31</v>
      </c>
      <c r="M11" s="14">
        <v>3758.31</v>
      </c>
      <c r="N11" s="14">
        <v>3758.31</v>
      </c>
      <c r="O11" s="14">
        <v>5558.84</v>
      </c>
      <c r="P11" s="14">
        <v>5558.84</v>
      </c>
      <c r="Q11" s="14">
        <v>5558.84</v>
      </c>
      <c r="R11" s="14">
        <v>5558.84</v>
      </c>
      <c r="S11" s="14">
        <v>5558.84</v>
      </c>
    </row>
    <row r="12" spans="1:24" hidden="1" x14ac:dyDescent="0.25">
      <c r="A12" s="3" t="s">
        <v>19</v>
      </c>
      <c r="B12" s="3" t="s">
        <v>20</v>
      </c>
      <c r="C12" s="3" t="s">
        <v>21</v>
      </c>
      <c r="D12" s="3" t="s">
        <v>22</v>
      </c>
      <c r="E12" s="3" t="s">
        <v>36</v>
      </c>
      <c r="F12" s="4" t="s">
        <v>37</v>
      </c>
      <c r="G12" s="17">
        <f t="shared" si="0"/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</row>
    <row r="13" spans="1:24" x14ac:dyDescent="0.25">
      <c r="A13" s="3" t="s">
        <v>19</v>
      </c>
      <c r="B13" s="3" t="s">
        <v>20</v>
      </c>
      <c r="C13" s="3" t="s">
        <v>21</v>
      </c>
      <c r="D13" s="3" t="s">
        <v>22</v>
      </c>
      <c r="E13" s="3" t="s">
        <v>38</v>
      </c>
      <c r="F13" s="4" t="s">
        <v>39</v>
      </c>
      <c r="G13" s="17">
        <f t="shared" si="0"/>
        <v>633420.85</v>
      </c>
      <c r="H13" s="14">
        <v>47444.94</v>
      </c>
      <c r="I13" s="14">
        <v>47444.93</v>
      </c>
      <c r="J13" s="14">
        <v>47444.93</v>
      </c>
      <c r="K13" s="14">
        <v>47444.93</v>
      </c>
      <c r="L13" s="14">
        <v>47444.94</v>
      </c>
      <c r="M13" s="14">
        <v>47444.94</v>
      </c>
      <c r="N13" s="14">
        <v>47444.94</v>
      </c>
      <c r="O13" s="14">
        <v>60261.26</v>
      </c>
      <c r="P13" s="14">
        <v>60261.26</v>
      </c>
      <c r="Q13" s="14">
        <v>60261.26</v>
      </c>
      <c r="R13" s="14">
        <v>60261.26</v>
      </c>
      <c r="S13" s="14">
        <v>60261.26</v>
      </c>
    </row>
    <row r="14" spans="1:24" x14ac:dyDescent="0.25">
      <c r="A14" s="3" t="s">
        <v>19</v>
      </c>
      <c r="B14" s="3" t="s">
        <v>20</v>
      </c>
      <c r="C14" s="3" t="s">
        <v>21</v>
      </c>
      <c r="D14" s="3" t="s">
        <v>22</v>
      </c>
      <c r="E14" s="3" t="s">
        <v>40</v>
      </c>
      <c r="F14" s="4" t="s">
        <v>41</v>
      </c>
      <c r="G14" s="17">
        <f t="shared" si="0"/>
        <v>671972.17</v>
      </c>
      <c r="H14" s="14">
        <v>51539.51</v>
      </c>
      <c r="I14" s="14">
        <v>51539.51</v>
      </c>
      <c r="J14" s="14">
        <v>51539.51</v>
      </c>
      <c r="K14" s="14">
        <v>51539.51</v>
      </c>
      <c r="L14" s="14">
        <v>51539.51</v>
      </c>
      <c r="M14" s="14">
        <v>51539.51</v>
      </c>
      <c r="N14" s="14">
        <v>51539.51</v>
      </c>
      <c r="O14" s="14">
        <v>62239.12</v>
      </c>
      <c r="P14" s="14">
        <v>62239.12</v>
      </c>
      <c r="Q14" s="14">
        <v>62239.12</v>
      </c>
      <c r="R14" s="14">
        <v>62239.12</v>
      </c>
      <c r="S14" s="14">
        <v>62239.12</v>
      </c>
    </row>
    <row r="15" spans="1:24" x14ac:dyDescent="0.25">
      <c r="A15" s="3" t="s">
        <v>19</v>
      </c>
      <c r="B15" s="3" t="s">
        <v>20</v>
      </c>
      <c r="C15" s="3" t="s">
        <v>21</v>
      </c>
      <c r="D15" s="3" t="s">
        <v>22</v>
      </c>
      <c r="E15" s="3" t="s">
        <v>42</v>
      </c>
      <c r="F15" s="4" t="s">
        <v>43</v>
      </c>
      <c r="G15" s="17">
        <f t="shared" si="0"/>
        <v>101854.98999999999</v>
      </c>
      <c r="H15" s="14">
        <v>8487.91</v>
      </c>
      <c r="I15" s="14">
        <v>8487.91</v>
      </c>
      <c r="J15" s="14">
        <v>8487.91</v>
      </c>
      <c r="K15" s="14">
        <v>8487.91</v>
      </c>
      <c r="L15" s="14">
        <v>8487.91</v>
      </c>
      <c r="M15" s="14">
        <v>8487.92</v>
      </c>
      <c r="N15" s="14">
        <v>8487.92</v>
      </c>
      <c r="O15" s="14">
        <v>8487.92</v>
      </c>
      <c r="P15" s="14">
        <v>8487.92</v>
      </c>
      <c r="Q15" s="14">
        <v>8487.92</v>
      </c>
      <c r="R15" s="14">
        <v>8487.92</v>
      </c>
      <c r="S15" s="14">
        <v>8487.92</v>
      </c>
    </row>
    <row r="16" spans="1:24" x14ac:dyDescent="0.25">
      <c r="A16" s="3" t="s">
        <v>19</v>
      </c>
      <c r="B16" s="3" t="s">
        <v>20</v>
      </c>
      <c r="C16" s="3" t="s">
        <v>21</v>
      </c>
      <c r="D16" s="3" t="s">
        <v>22</v>
      </c>
      <c r="E16" s="3" t="s">
        <v>44</v>
      </c>
      <c r="F16" s="4" t="s">
        <v>45</v>
      </c>
      <c r="G16" s="17">
        <f t="shared" si="0"/>
        <v>264128.36</v>
      </c>
      <c r="H16" s="14">
        <v>20344.28</v>
      </c>
      <c r="I16" s="14">
        <v>20344.28</v>
      </c>
      <c r="J16" s="14">
        <v>20344.28</v>
      </c>
      <c r="K16" s="14">
        <v>20344.28</v>
      </c>
      <c r="L16" s="14">
        <v>20344.28</v>
      </c>
      <c r="M16" s="14">
        <v>20344.28</v>
      </c>
      <c r="N16" s="14">
        <v>20344.28</v>
      </c>
      <c r="O16" s="14">
        <v>24343.68</v>
      </c>
      <c r="P16" s="14">
        <v>24343.68</v>
      </c>
      <c r="Q16" s="14">
        <v>24343.68</v>
      </c>
      <c r="R16" s="14">
        <v>24343.68</v>
      </c>
      <c r="S16" s="14">
        <v>24343.68</v>
      </c>
    </row>
    <row r="17" spans="1:19" x14ac:dyDescent="0.25">
      <c r="A17" s="3" t="s">
        <v>19</v>
      </c>
      <c r="B17" s="3" t="s">
        <v>20</v>
      </c>
      <c r="C17" s="3" t="s">
        <v>21</v>
      </c>
      <c r="D17" s="3" t="s">
        <v>22</v>
      </c>
      <c r="E17" s="3" t="s">
        <v>46</v>
      </c>
      <c r="F17" s="4" t="s">
        <v>47</v>
      </c>
      <c r="G17" s="17">
        <f t="shared" si="0"/>
        <v>96497.83</v>
      </c>
      <c r="H17" s="14">
        <v>0</v>
      </c>
      <c r="I17" s="14">
        <v>0</v>
      </c>
      <c r="J17" s="14">
        <v>0</v>
      </c>
      <c r="K17" s="14">
        <v>96497.83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</row>
    <row r="18" spans="1:19" x14ac:dyDescent="0.25">
      <c r="A18" s="3" t="s">
        <v>19</v>
      </c>
      <c r="B18" s="3" t="s">
        <v>20</v>
      </c>
      <c r="C18" s="3" t="s">
        <v>21</v>
      </c>
      <c r="D18" s="3" t="s">
        <v>22</v>
      </c>
      <c r="E18" s="3" t="s">
        <v>48</v>
      </c>
      <c r="F18" s="4" t="s">
        <v>49</v>
      </c>
      <c r="G18" s="17">
        <f t="shared" si="0"/>
        <v>881593.0299999998</v>
      </c>
      <c r="H18" s="14">
        <v>73466.080000000002</v>
      </c>
      <c r="I18" s="14">
        <v>73466.080000000002</v>
      </c>
      <c r="J18" s="14">
        <v>73466.080000000002</v>
      </c>
      <c r="K18" s="14">
        <v>73466.080000000002</v>
      </c>
      <c r="L18" s="14">
        <v>73466.080000000002</v>
      </c>
      <c r="M18" s="14">
        <v>73466.09</v>
      </c>
      <c r="N18" s="14">
        <v>73466.09</v>
      </c>
      <c r="O18" s="14">
        <v>73466.09</v>
      </c>
      <c r="P18" s="14">
        <v>73466.09</v>
      </c>
      <c r="Q18" s="14">
        <v>73466.09</v>
      </c>
      <c r="R18" s="14">
        <v>73466.09</v>
      </c>
      <c r="S18" s="14">
        <v>73466.09</v>
      </c>
    </row>
    <row r="19" spans="1:19" x14ac:dyDescent="0.25">
      <c r="A19" s="3" t="s">
        <v>19</v>
      </c>
      <c r="B19" s="3" t="s">
        <v>20</v>
      </c>
      <c r="C19" s="3" t="s">
        <v>21</v>
      </c>
      <c r="D19" s="3" t="s">
        <v>50</v>
      </c>
      <c r="E19" s="3" t="s">
        <v>51</v>
      </c>
      <c r="F19" s="4" t="s">
        <v>52</v>
      </c>
      <c r="G19" s="17">
        <f t="shared" si="0"/>
        <v>30000</v>
      </c>
      <c r="H19" s="14">
        <v>0</v>
      </c>
      <c r="I19" s="14">
        <v>0</v>
      </c>
      <c r="J19" s="14">
        <v>7500</v>
      </c>
      <c r="K19" s="14">
        <v>0</v>
      </c>
      <c r="L19" s="14">
        <v>0</v>
      </c>
      <c r="M19" s="14">
        <v>7500</v>
      </c>
      <c r="N19" s="14">
        <v>0</v>
      </c>
      <c r="O19" s="14">
        <v>0</v>
      </c>
      <c r="P19" s="14">
        <v>7500</v>
      </c>
      <c r="Q19" s="14">
        <v>0</v>
      </c>
      <c r="R19" s="14">
        <v>0</v>
      </c>
      <c r="S19" s="14">
        <v>7500</v>
      </c>
    </row>
    <row r="20" spans="1:19" x14ac:dyDescent="0.25">
      <c r="A20" s="3" t="s">
        <v>19</v>
      </c>
      <c r="B20" s="3" t="s">
        <v>20</v>
      </c>
      <c r="C20" s="3" t="s">
        <v>21</v>
      </c>
      <c r="D20" s="3" t="s">
        <v>50</v>
      </c>
      <c r="E20" s="3" t="s">
        <v>53</v>
      </c>
      <c r="F20" s="4" t="s">
        <v>54</v>
      </c>
      <c r="G20" s="17">
        <f t="shared" si="0"/>
        <v>27000</v>
      </c>
      <c r="H20" s="14">
        <v>0</v>
      </c>
      <c r="I20" s="14">
        <v>0</v>
      </c>
      <c r="J20" s="14">
        <f>3000+4500</f>
        <v>7500</v>
      </c>
      <c r="K20" s="14">
        <v>1500</v>
      </c>
      <c r="L20" s="14">
        <v>3000</v>
      </c>
      <c r="M20" s="14">
        <v>1500</v>
      </c>
      <c r="N20" s="14">
        <v>3000</v>
      </c>
      <c r="O20" s="14">
        <v>1500</v>
      </c>
      <c r="P20" s="14">
        <v>3000</v>
      </c>
      <c r="Q20" s="14">
        <v>1500</v>
      </c>
      <c r="R20" s="14">
        <v>3000</v>
      </c>
      <c r="S20" s="14">
        <v>1500</v>
      </c>
    </row>
    <row r="21" spans="1:19" hidden="1" x14ac:dyDescent="0.25">
      <c r="A21" s="3" t="s">
        <v>19</v>
      </c>
      <c r="B21" s="3" t="s">
        <v>20</v>
      </c>
      <c r="C21" s="3" t="s">
        <v>21</v>
      </c>
      <c r="D21" s="3" t="s">
        <v>50</v>
      </c>
      <c r="E21" s="3" t="s">
        <v>55</v>
      </c>
      <c r="F21" s="4" t="s">
        <v>56</v>
      </c>
      <c r="G21" s="17">
        <f t="shared" si="0"/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hidden="1" x14ac:dyDescent="0.25">
      <c r="A22" s="3" t="s">
        <v>19</v>
      </c>
      <c r="B22" s="3" t="s">
        <v>20</v>
      </c>
      <c r="C22" s="3" t="s">
        <v>21</v>
      </c>
      <c r="D22" s="3" t="s">
        <v>50</v>
      </c>
      <c r="E22" s="3" t="s">
        <v>57</v>
      </c>
      <c r="F22" s="4" t="s">
        <v>58</v>
      </c>
      <c r="G22" s="17">
        <f t="shared" si="0"/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x14ac:dyDescent="0.25">
      <c r="A23" s="3" t="s">
        <v>19</v>
      </c>
      <c r="B23" s="3" t="s">
        <v>20</v>
      </c>
      <c r="C23" s="3" t="s">
        <v>21</v>
      </c>
      <c r="D23" s="3" t="s">
        <v>50</v>
      </c>
      <c r="E23" s="3" t="s">
        <v>59</v>
      </c>
      <c r="F23" s="4" t="s">
        <v>60</v>
      </c>
      <c r="G23" s="17">
        <f t="shared" si="0"/>
        <v>105500</v>
      </c>
      <c r="H23" s="14">
        <v>0</v>
      </c>
      <c r="I23" s="14">
        <v>0</v>
      </c>
      <c r="J23" s="14">
        <f>9500+5000+12000</f>
        <v>26500</v>
      </c>
      <c r="K23" s="14">
        <v>8500</v>
      </c>
      <c r="L23" s="14">
        <v>10000</v>
      </c>
      <c r="M23" s="14">
        <v>8000</v>
      </c>
      <c r="N23" s="14">
        <v>10500</v>
      </c>
      <c r="O23" s="14">
        <v>8000</v>
      </c>
      <c r="P23" s="14">
        <v>9000</v>
      </c>
      <c r="Q23" s="14">
        <v>7000</v>
      </c>
      <c r="R23" s="14">
        <v>9500</v>
      </c>
      <c r="S23" s="14">
        <v>8500</v>
      </c>
    </row>
    <row r="24" spans="1:19" x14ac:dyDescent="0.25">
      <c r="A24" s="3" t="s">
        <v>19</v>
      </c>
      <c r="B24" s="3" t="s">
        <v>20</v>
      </c>
      <c r="C24" s="3" t="s">
        <v>21</v>
      </c>
      <c r="D24" s="3" t="s">
        <v>50</v>
      </c>
      <c r="E24" s="3" t="s">
        <v>61</v>
      </c>
      <c r="F24" s="4" t="s">
        <v>62</v>
      </c>
      <c r="G24" s="17">
        <f t="shared" si="0"/>
        <v>36000</v>
      </c>
      <c r="H24" s="14">
        <v>0</v>
      </c>
      <c r="I24" s="14">
        <v>0</v>
      </c>
      <c r="J24" s="14">
        <f>3000+6000</f>
        <v>9000</v>
      </c>
      <c r="K24" s="14">
        <v>3000</v>
      </c>
      <c r="L24" s="14">
        <v>3000</v>
      </c>
      <c r="M24" s="14">
        <v>3000</v>
      </c>
      <c r="N24" s="14">
        <v>3000</v>
      </c>
      <c r="O24" s="14">
        <v>3000</v>
      </c>
      <c r="P24" s="14">
        <v>3000</v>
      </c>
      <c r="Q24" s="14">
        <v>3000</v>
      </c>
      <c r="R24" s="14">
        <v>3000</v>
      </c>
      <c r="S24" s="14">
        <v>3000</v>
      </c>
    </row>
    <row r="25" spans="1:19" x14ac:dyDescent="0.25">
      <c r="A25" s="3" t="s">
        <v>19</v>
      </c>
      <c r="B25" s="3" t="s">
        <v>20</v>
      </c>
      <c r="C25" s="3" t="s">
        <v>21</v>
      </c>
      <c r="D25" s="3" t="s">
        <v>50</v>
      </c>
      <c r="E25" s="3" t="s">
        <v>63</v>
      </c>
      <c r="F25" s="4" t="s">
        <v>64</v>
      </c>
      <c r="G25" s="17">
        <f t="shared" si="0"/>
        <v>20000</v>
      </c>
      <c r="H25" s="14">
        <v>0</v>
      </c>
      <c r="I25" s="14">
        <v>0</v>
      </c>
      <c r="J25" s="14">
        <v>20000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</row>
    <row r="26" spans="1:19" x14ac:dyDescent="0.25">
      <c r="A26" s="3" t="s">
        <v>19</v>
      </c>
      <c r="B26" s="3" t="s">
        <v>20</v>
      </c>
      <c r="C26" s="3" t="s">
        <v>21</v>
      </c>
      <c r="D26" s="3" t="s">
        <v>50</v>
      </c>
      <c r="E26" s="3" t="s">
        <v>65</v>
      </c>
      <c r="F26" s="4" t="s">
        <v>66</v>
      </c>
      <c r="G26" s="17">
        <f t="shared" si="0"/>
        <v>14000</v>
      </c>
      <c r="H26" s="14">
        <v>0</v>
      </c>
      <c r="I26" s="14">
        <v>0</v>
      </c>
      <c r="J26" s="14">
        <v>10000</v>
      </c>
      <c r="K26" s="14">
        <v>0</v>
      </c>
      <c r="L26" s="14">
        <v>0</v>
      </c>
      <c r="M26" s="14">
        <v>4000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</row>
    <row r="27" spans="1:19" x14ac:dyDescent="0.25">
      <c r="A27" s="3" t="s">
        <v>19</v>
      </c>
      <c r="B27" s="3" t="s">
        <v>20</v>
      </c>
      <c r="C27" s="3" t="s">
        <v>21</v>
      </c>
      <c r="D27" s="3" t="s">
        <v>50</v>
      </c>
      <c r="E27" s="3" t="s">
        <v>67</v>
      </c>
      <c r="F27" s="4" t="s">
        <v>68</v>
      </c>
      <c r="G27" s="17">
        <f t="shared" si="0"/>
        <v>30000</v>
      </c>
      <c r="H27" s="14">
        <v>0</v>
      </c>
      <c r="I27" s="14">
        <v>0</v>
      </c>
      <c r="J27" s="14">
        <v>10000</v>
      </c>
      <c r="K27" s="14">
        <v>20000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</row>
    <row r="28" spans="1:19" hidden="1" x14ac:dyDescent="0.25">
      <c r="A28" s="3" t="s">
        <v>19</v>
      </c>
      <c r="B28" s="3" t="s">
        <v>20</v>
      </c>
      <c r="C28" s="3" t="s">
        <v>21</v>
      </c>
      <c r="D28" s="3" t="s">
        <v>50</v>
      </c>
      <c r="E28" s="3" t="s">
        <v>69</v>
      </c>
      <c r="F28" s="4" t="s">
        <v>70</v>
      </c>
      <c r="G28" s="17">
        <f t="shared" si="0"/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</row>
    <row r="29" spans="1:19" x14ac:dyDescent="0.25">
      <c r="A29" s="3" t="s">
        <v>19</v>
      </c>
      <c r="B29" s="3" t="s">
        <v>20</v>
      </c>
      <c r="C29" s="3" t="s">
        <v>21</v>
      </c>
      <c r="D29" s="3" t="s">
        <v>50</v>
      </c>
      <c r="E29" s="3" t="s">
        <v>71</v>
      </c>
      <c r="F29" s="4" t="s">
        <v>72</v>
      </c>
      <c r="G29" s="17">
        <f t="shared" si="0"/>
        <v>15000</v>
      </c>
      <c r="H29" s="14">
        <v>0</v>
      </c>
      <c r="I29" s="14">
        <v>0</v>
      </c>
      <c r="J29" s="14">
        <v>10000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5000</v>
      </c>
      <c r="Q29" s="14">
        <v>0</v>
      </c>
      <c r="R29" s="14">
        <v>0</v>
      </c>
      <c r="S29" s="14">
        <v>0</v>
      </c>
    </row>
    <row r="30" spans="1:19" hidden="1" x14ac:dyDescent="0.25">
      <c r="A30" s="3" t="s">
        <v>19</v>
      </c>
      <c r="B30" s="3" t="s">
        <v>20</v>
      </c>
      <c r="C30" s="3" t="s">
        <v>21</v>
      </c>
      <c r="D30" s="3" t="s">
        <v>50</v>
      </c>
      <c r="E30" s="3" t="s">
        <v>73</v>
      </c>
      <c r="F30" s="4" t="s">
        <v>74</v>
      </c>
      <c r="G30" s="17">
        <f t="shared" si="0"/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hidden="1" x14ac:dyDescent="0.25">
      <c r="A31" s="3" t="s">
        <v>19</v>
      </c>
      <c r="B31" s="3" t="s">
        <v>20</v>
      </c>
      <c r="C31" s="3" t="s">
        <v>21</v>
      </c>
      <c r="D31" s="3" t="s">
        <v>50</v>
      </c>
      <c r="E31" s="3" t="s">
        <v>75</v>
      </c>
      <c r="F31" s="4" t="s">
        <v>76</v>
      </c>
      <c r="G31" s="17">
        <f t="shared" si="0"/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</row>
    <row r="32" spans="1:19" hidden="1" x14ac:dyDescent="0.25">
      <c r="A32" s="3" t="s">
        <v>19</v>
      </c>
      <c r="B32" s="3" t="s">
        <v>20</v>
      </c>
      <c r="C32" s="3" t="s">
        <v>21</v>
      </c>
      <c r="D32" s="3" t="s">
        <v>50</v>
      </c>
      <c r="E32" s="3" t="s">
        <v>77</v>
      </c>
      <c r="F32" s="4" t="s">
        <v>78</v>
      </c>
      <c r="G32" s="17">
        <f t="shared" si="0"/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</row>
    <row r="33" spans="1:19" hidden="1" x14ac:dyDescent="0.25">
      <c r="A33" s="3" t="s">
        <v>19</v>
      </c>
      <c r="B33" s="3" t="s">
        <v>20</v>
      </c>
      <c r="C33" s="3" t="s">
        <v>21</v>
      </c>
      <c r="D33" s="3" t="s">
        <v>50</v>
      </c>
      <c r="E33" s="3" t="s">
        <v>79</v>
      </c>
      <c r="F33" s="4" t="s">
        <v>80</v>
      </c>
      <c r="G33" s="17">
        <f t="shared" si="0"/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hidden="1" x14ac:dyDescent="0.25">
      <c r="A34" s="3" t="s">
        <v>19</v>
      </c>
      <c r="B34" s="3" t="s">
        <v>20</v>
      </c>
      <c r="C34" s="3" t="s">
        <v>21</v>
      </c>
      <c r="D34" s="3" t="s">
        <v>50</v>
      </c>
      <c r="E34" s="3" t="s">
        <v>81</v>
      </c>
      <c r="F34" s="4" t="s">
        <v>82</v>
      </c>
      <c r="G34" s="17">
        <f t="shared" si="0"/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hidden="1" x14ac:dyDescent="0.25">
      <c r="A35" s="3" t="s">
        <v>19</v>
      </c>
      <c r="B35" s="3" t="s">
        <v>20</v>
      </c>
      <c r="C35" s="3" t="s">
        <v>21</v>
      </c>
      <c r="D35" s="3" t="s">
        <v>50</v>
      </c>
      <c r="E35" s="3" t="s">
        <v>83</v>
      </c>
      <c r="F35" s="4" t="s">
        <v>84</v>
      </c>
      <c r="G35" s="17">
        <f t="shared" si="0"/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</row>
    <row r="36" spans="1:19" hidden="1" x14ac:dyDescent="0.25">
      <c r="A36" s="3" t="s">
        <v>19</v>
      </c>
      <c r="B36" s="3" t="s">
        <v>20</v>
      </c>
      <c r="C36" s="3" t="s">
        <v>21</v>
      </c>
      <c r="D36" s="3" t="s">
        <v>50</v>
      </c>
      <c r="E36" s="3" t="s">
        <v>85</v>
      </c>
      <c r="F36" s="4" t="s">
        <v>86</v>
      </c>
      <c r="G36" s="17">
        <f t="shared" si="0"/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</row>
    <row r="37" spans="1:19" hidden="1" x14ac:dyDescent="0.25">
      <c r="A37" s="3" t="s">
        <v>19</v>
      </c>
      <c r="B37" s="3" t="s">
        <v>20</v>
      </c>
      <c r="C37" s="3" t="s">
        <v>21</v>
      </c>
      <c r="D37" s="3" t="s">
        <v>50</v>
      </c>
      <c r="E37" s="3" t="s">
        <v>87</v>
      </c>
      <c r="F37" s="4" t="s">
        <v>88</v>
      </c>
      <c r="G37" s="17">
        <f t="shared" si="0"/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</row>
    <row r="38" spans="1:19" hidden="1" x14ac:dyDescent="0.25">
      <c r="A38" s="3" t="s">
        <v>19</v>
      </c>
      <c r="B38" s="3" t="s">
        <v>20</v>
      </c>
      <c r="C38" s="3" t="s">
        <v>21</v>
      </c>
      <c r="D38" s="3" t="s">
        <v>50</v>
      </c>
      <c r="E38" s="3" t="s">
        <v>89</v>
      </c>
      <c r="F38" s="4" t="s">
        <v>90</v>
      </c>
      <c r="G38" s="17">
        <f t="shared" si="0"/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</row>
    <row r="39" spans="1:19" x14ac:dyDescent="0.25">
      <c r="A39" s="3" t="s">
        <v>19</v>
      </c>
      <c r="B39" s="3" t="s">
        <v>20</v>
      </c>
      <c r="C39" s="3" t="s">
        <v>21</v>
      </c>
      <c r="D39" s="3" t="s">
        <v>50</v>
      </c>
      <c r="E39" s="3" t="s">
        <v>91</v>
      </c>
      <c r="F39" s="4" t="s">
        <v>92</v>
      </c>
      <c r="G39" s="17">
        <f t="shared" si="0"/>
        <v>131000</v>
      </c>
      <c r="H39" s="14">
        <v>8000</v>
      </c>
      <c r="I39" s="14">
        <v>9000</v>
      </c>
      <c r="J39" s="14">
        <v>16000</v>
      </c>
      <c r="K39" s="14">
        <v>11000</v>
      </c>
      <c r="L39" s="14">
        <v>11000</v>
      </c>
      <c r="M39" s="14">
        <v>11000</v>
      </c>
      <c r="N39" s="14">
        <v>11000</v>
      </c>
      <c r="O39" s="14">
        <v>11000</v>
      </c>
      <c r="P39" s="14">
        <v>11000</v>
      </c>
      <c r="Q39" s="14">
        <v>10500</v>
      </c>
      <c r="R39" s="14">
        <v>10500</v>
      </c>
      <c r="S39" s="14">
        <v>11000</v>
      </c>
    </row>
    <row r="40" spans="1:19" hidden="1" x14ac:dyDescent="0.25">
      <c r="A40" s="3" t="s">
        <v>19</v>
      </c>
      <c r="B40" s="3" t="s">
        <v>20</v>
      </c>
      <c r="C40" s="3" t="s">
        <v>21</v>
      </c>
      <c r="D40" s="3" t="s">
        <v>50</v>
      </c>
      <c r="E40" s="3" t="s">
        <v>93</v>
      </c>
      <c r="F40" s="4" t="s">
        <v>94</v>
      </c>
      <c r="G40" s="17">
        <f t="shared" si="0"/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</row>
    <row r="41" spans="1:19" hidden="1" x14ac:dyDescent="0.25">
      <c r="A41" s="3" t="s">
        <v>19</v>
      </c>
      <c r="B41" s="3" t="s">
        <v>20</v>
      </c>
      <c r="C41" s="3" t="s">
        <v>21</v>
      </c>
      <c r="D41" s="3" t="s">
        <v>50</v>
      </c>
      <c r="E41" s="3" t="s">
        <v>95</v>
      </c>
      <c r="F41" s="4" t="s">
        <v>96</v>
      </c>
      <c r="G41" s="17">
        <f t="shared" si="0"/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</row>
    <row r="42" spans="1:19" hidden="1" x14ac:dyDescent="0.25">
      <c r="A42" s="3" t="s">
        <v>19</v>
      </c>
      <c r="B42" s="3" t="s">
        <v>20</v>
      </c>
      <c r="C42" s="3" t="s">
        <v>21</v>
      </c>
      <c r="D42" s="3" t="s">
        <v>50</v>
      </c>
      <c r="E42" s="3" t="s">
        <v>97</v>
      </c>
      <c r="F42" s="4" t="s">
        <v>98</v>
      </c>
      <c r="G42" s="17">
        <f t="shared" si="0"/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</row>
    <row r="43" spans="1:19" hidden="1" x14ac:dyDescent="0.25">
      <c r="A43" s="3" t="s">
        <v>19</v>
      </c>
      <c r="B43" s="3" t="s">
        <v>20</v>
      </c>
      <c r="C43" s="3" t="s">
        <v>21</v>
      </c>
      <c r="D43" s="3" t="s">
        <v>50</v>
      </c>
      <c r="E43" s="3" t="s">
        <v>99</v>
      </c>
      <c r="F43" s="4" t="s">
        <v>100</v>
      </c>
      <c r="G43" s="17">
        <f t="shared" si="0"/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</row>
    <row r="44" spans="1:19" hidden="1" x14ac:dyDescent="0.25">
      <c r="A44" s="3" t="s">
        <v>19</v>
      </c>
      <c r="B44" s="3" t="s">
        <v>20</v>
      </c>
      <c r="C44" s="3" t="s">
        <v>21</v>
      </c>
      <c r="D44" s="3" t="s">
        <v>50</v>
      </c>
      <c r="E44" s="3" t="s">
        <v>101</v>
      </c>
      <c r="F44" s="4" t="s">
        <v>102</v>
      </c>
      <c r="G44" s="17">
        <f t="shared" si="0"/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</row>
    <row r="45" spans="1:19" x14ac:dyDescent="0.25">
      <c r="A45" s="3" t="s">
        <v>19</v>
      </c>
      <c r="B45" s="3" t="s">
        <v>20</v>
      </c>
      <c r="C45" s="3" t="s">
        <v>21</v>
      </c>
      <c r="D45" s="3" t="s">
        <v>50</v>
      </c>
      <c r="E45" s="3" t="s">
        <v>103</v>
      </c>
      <c r="F45" s="4" t="s">
        <v>104</v>
      </c>
      <c r="G45" s="17">
        <f t="shared" si="0"/>
        <v>50000</v>
      </c>
      <c r="H45" s="14">
        <v>0</v>
      </c>
      <c r="I45" s="14">
        <v>50000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</row>
    <row r="46" spans="1:19" hidden="1" x14ac:dyDescent="0.25">
      <c r="A46" s="3" t="s">
        <v>19</v>
      </c>
      <c r="B46" s="3" t="s">
        <v>20</v>
      </c>
      <c r="C46" s="3" t="s">
        <v>21</v>
      </c>
      <c r="D46" s="3" t="s">
        <v>50</v>
      </c>
      <c r="E46" s="3" t="s">
        <v>105</v>
      </c>
      <c r="F46" s="4" t="s">
        <v>106</v>
      </c>
      <c r="G46" s="17">
        <f t="shared" si="0"/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</row>
    <row r="47" spans="1:19" hidden="1" x14ac:dyDescent="0.25">
      <c r="A47" s="3" t="s">
        <v>19</v>
      </c>
      <c r="B47" s="3" t="s">
        <v>20</v>
      </c>
      <c r="C47" s="3" t="s">
        <v>21</v>
      </c>
      <c r="D47" s="3" t="s">
        <v>50</v>
      </c>
      <c r="E47" s="3" t="s">
        <v>107</v>
      </c>
      <c r="F47" s="4" t="s">
        <v>108</v>
      </c>
      <c r="G47" s="17">
        <f t="shared" si="0"/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</row>
    <row r="48" spans="1:19" hidden="1" x14ac:dyDescent="0.25">
      <c r="A48" s="3" t="s">
        <v>19</v>
      </c>
      <c r="B48" s="3" t="s">
        <v>20</v>
      </c>
      <c r="C48" s="3" t="s">
        <v>21</v>
      </c>
      <c r="D48" s="3" t="s">
        <v>50</v>
      </c>
      <c r="E48" s="3" t="s">
        <v>109</v>
      </c>
      <c r="F48" s="4" t="s">
        <v>110</v>
      </c>
      <c r="G48" s="17">
        <f t="shared" si="0"/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</row>
    <row r="49" spans="1:26" hidden="1" x14ac:dyDescent="0.25">
      <c r="A49" s="3" t="s">
        <v>19</v>
      </c>
      <c r="B49" s="3" t="s">
        <v>20</v>
      </c>
      <c r="C49" s="3" t="s">
        <v>21</v>
      </c>
      <c r="D49" s="3" t="s">
        <v>50</v>
      </c>
      <c r="E49" s="3" t="s">
        <v>111</v>
      </c>
      <c r="F49" s="4" t="s">
        <v>112</v>
      </c>
      <c r="G49" s="17">
        <f t="shared" si="0"/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</row>
    <row r="50" spans="1:26" hidden="1" x14ac:dyDescent="0.25">
      <c r="A50" s="3" t="s">
        <v>19</v>
      </c>
      <c r="B50" s="3" t="s">
        <v>20</v>
      </c>
      <c r="C50" s="3" t="s">
        <v>21</v>
      </c>
      <c r="D50" s="3" t="s">
        <v>50</v>
      </c>
      <c r="E50" s="3" t="s">
        <v>113</v>
      </c>
      <c r="F50" s="4" t="s">
        <v>114</v>
      </c>
      <c r="G50" s="17">
        <f t="shared" si="0"/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</row>
    <row r="51" spans="1:26" hidden="1" x14ac:dyDescent="0.25">
      <c r="A51" s="3" t="s">
        <v>19</v>
      </c>
      <c r="B51" s="3" t="s">
        <v>20</v>
      </c>
      <c r="C51" s="3" t="s">
        <v>21</v>
      </c>
      <c r="D51" s="3" t="s">
        <v>50</v>
      </c>
      <c r="E51" s="3" t="s">
        <v>115</v>
      </c>
      <c r="F51" s="4" t="s">
        <v>116</v>
      </c>
      <c r="G51" s="17">
        <f t="shared" si="0"/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</row>
    <row r="52" spans="1:26" x14ac:dyDescent="0.25">
      <c r="A52" s="3" t="s">
        <v>19</v>
      </c>
      <c r="B52" s="3" t="s">
        <v>20</v>
      </c>
      <c r="C52" s="3" t="s">
        <v>21</v>
      </c>
      <c r="D52" s="3" t="s">
        <v>117</v>
      </c>
      <c r="E52" s="3" t="s">
        <v>118</v>
      </c>
      <c r="F52" s="4" t="s">
        <v>119</v>
      </c>
      <c r="G52" s="17">
        <f t="shared" si="0"/>
        <v>114000</v>
      </c>
      <c r="H52" s="14">
        <v>0</v>
      </c>
      <c r="I52" s="14">
        <v>19000</v>
      </c>
      <c r="J52" s="14">
        <v>0</v>
      </c>
      <c r="K52" s="14">
        <v>19000</v>
      </c>
      <c r="L52" s="14">
        <v>16000</v>
      </c>
      <c r="M52" s="14">
        <v>3000</v>
      </c>
      <c r="N52" s="14">
        <v>16000</v>
      </c>
      <c r="O52" s="14">
        <v>3000</v>
      </c>
      <c r="P52" s="14">
        <v>16000</v>
      </c>
      <c r="Q52" s="14">
        <v>3000</v>
      </c>
      <c r="R52" s="14">
        <v>16000</v>
      </c>
      <c r="S52" s="14">
        <v>3000</v>
      </c>
    </row>
    <row r="53" spans="1:26" x14ac:dyDescent="0.25">
      <c r="A53" s="3" t="s">
        <v>19</v>
      </c>
      <c r="B53" s="3" t="s">
        <v>20</v>
      </c>
      <c r="C53" s="3" t="s">
        <v>21</v>
      </c>
      <c r="D53" s="3" t="s">
        <v>117</v>
      </c>
      <c r="E53" s="3" t="s">
        <v>120</v>
      </c>
      <c r="F53" s="4" t="s">
        <v>121</v>
      </c>
      <c r="G53" s="17">
        <f t="shared" si="0"/>
        <v>121000</v>
      </c>
      <c r="H53" s="14">
        <f>12000-4500</f>
        <v>7500</v>
      </c>
      <c r="I53" s="14">
        <f>9000+4500</f>
        <v>13500</v>
      </c>
      <c r="J53" s="14">
        <v>7000</v>
      </c>
      <c r="K53" s="14">
        <v>12000</v>
      </c>
      <c r="L53" s="14">
        <v>10000</v>
      </c>
      <c r="M53" s="14">
        <v>10000</v>
      </c>
      <c r="N53" s="14">
        <v>12000</v>
      </c>
      <c r="O53" s="14">
        <v>12000</v>
      </c>
      <c r="P53" s="14">
        <v>11000</v>
      </c>
      <c r="Q53" s="14">
        <v>9000</v>
      </c>
      <c r="R53" s="14">
        <v>9000</v>
      </c>
      <c r="S53" s="14">
        <v>8000</v>
      </c>
    </row>
    <row r="54" spans="1:26" x14ac:dyDescent="0.25">
      <c r="A54" s="3" t="s">
        <v>19</v>
      </c>
      <c r="B54" s="3" t="s">
        <v>20</v>
      </c>
      <c r="C54" s="3" t="s">
        <v>21</v>
      </c>
      <c r="D54" s="3" t="s">
        <v>117</v>
      </c>
      <c r="E54" s="3" t="s">
        <v>122</v>
      </c>
      <c r="F54" s="4" t="s">
        <v>123</v>
      </c>
      <c r="G54" s="17">
        <f t="shared" si="0"/>
        <v>6000</v>
      </c>
      <c r="H54" s="14">
        <v>0</v>
      </c>
      <c r="I54" s="14">
        <v>1000</v>
      </c>
      <c r="J54" s="14">
        <v>0</v>
      </c>
      <c r="K54" s="14">
        <v>1000</v>
      </c>
      <c r="L54" s="14">
        <v>0</v>
      </c>
      <c r="M54" s="14">
        <v>1000</v>
      </c>
      <c r="N54" s="14">
        <v>0</v>
      </c>
      <c r="O54" s="14">
        <v>1000</v>
      </c>
      <c r="P54" s="14">
        <v>0</v>
      </c>
      <c r="Q54" s="14">
        <v>1000</v>
      </c>
      <c r="R54" s="14">
        <v>0</v>
      </c>
      <c r="S54" s="14">
        <v>1000</v>
      </c>
    </row>
    <row r="55" spans="1:26" x14ac:dyDescent="0.25">
      <c r="A55" s="3" t="s">
        <v>19</v>
      </c>
      <c r="B55" s="3" t="s">
        <v>20</v>
      </c>
      <c r="C55" s="3" t="s">
        <v>21</v>
      </c>
      <c r="D55" s="3" t="s">
        <v>117</v>
      </c>
      <c r="E55" s="3" t="s">
        <v>124</v>
      </c>
      <c r="F55" s="4" t="s">
        <v>125</v>
      </c>
      <c r="G55" s="17">
        <f t="shared" si="0"/>
        <v>24000</v>
      </c>
      <c r="H55" s="14">
        <v>2000</v>
      </c>
      <c r="I55" s="14">
        <v>2000</v>
      </c>
      <c r="J55" s="14">
        <v>2000</v>
      </c>
      <c r="K55" s="14">
        <v>2000</v>
      </c>
      <c r="L55" s="14">
        <v>2000</v>
      </c>
      <c r="M55" s="14">
        <v>2000</v>
      </c>
      <c r="N55" s="14">
        <v>2000</v>
      </c>
      <c r="O55" s="14">
        <v>2000</v>
      </c>
      <c r="P55" s="14">
        <v>2000</v>
      </c>
      <c r="Q55" s="14">
        <v>2000</v>
      </c>
      <c r="R55" s="14">
        <v>2000</v>
      </c>
      <c r="S55" s="14">
        <v>2000</v>
      </c>
    </row>
    <row r="56" spans="1:26" hidden="1" x14ac:dyDescent="0.25">
      <c r="A56" s="3" t="s">
        <v>19</v>
      </c>
      <c r="B56" s="3" t="s">
        <v>20</v>
      </c>
      <c r="C56" s="3" t="s">
        <v>21</v>
      </c>
      <c r="D56" s="3" t="s">
        <v>117</v>
      </c>
      <c r="E56" s="3" t="s">
        <v>126</v>
      </c>
      <c r="F56" s="4" t="s">
        <v>127</v>
      </c>
      <c r="G56" s="17">
        <f t="shared" si="0"/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26" hidden="1" x14ac:dyDescent="0.25">
      <c r="A57" s="3" t="s">
        <v>19</v>
      </c>
      <c r="B57" s="3" t="s">
        <v>20</v>
      </c>
      <c r="C57" s="3" t="s">
        <v>21</v>
      </c>
      <c r="D57" s="3" t="s">
        <v>117</v>
      </c>
      <c r="E57" s="3" t="s">
        <v>128</v>
      </c>
      <c r="F57" s="4" t="s">
        <v>129</v>
      </c>
      <c r="G57" s="17">
        <f t="shared" si="0"/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</row>
    <row r="58" spans="1:26" x14ac:dyDescent="0.25">
      <c r="A58" s="3" t="s">
        <v>19</v>
      </c>
      <c r="B58" s="3" t="s">
        <v>20</v>
      </c>
      <c r="C58" s="3" t="s">
        <v>21</v>
      </c>
      <c r="D58" s="3" t="s">
        <v>117</v>
      </c>
      <c r="E58" s="3" t="s">
        <v>130</v>
      </c>
      <c r="F58" s="4" t="s">
        <v>131</v>
      </c>
      <c r="G58" s="17">
        <f t="shared" si="0"/>
        <v>377622.3600000001</v>
      </c>
      <c r="H58" s="14">
        <v>0</v>
      </c>
      <c r="I58" s="14">
        <v>0</v>
      </c>
      <c r="J58" s="14">
        <v>31468.53</v>
      </c>
      <c r="K58" s="14">
        <f>31468.53*3</f>
        <v>94405.59</v>
      </c>
      <c r="L58" s="14">
        <v>31468.53</v>
      </c>
      <c r="M58" s="14">
        <v>31468.53</v>
      </c>
      <c r="N58" s="14">
        <v>31468.53</v>
      </c>
      <c r="O58" s="14">
        <v>31468.53</v>
      </c>
      <c r="P58" s="14">
        <v>31468.53</v>
      </c>
      <c r="Q58" s="14">
        <v>31468.53</v>
      </c>
      <c r="R58" s="14">
        <v>31468.53</v>
      </c>
      <c r="S58" s="14">
        <v>31468.53</v>
      </c>
      <c r="V58" s="5"/>
      <c r="W58" s="6"/>
      <c r="X58" s="6"/>
      <c r="Y58" s="5"/>
      <c r="Z58" s="5"/>
    </row>
    <row r="59" spans="1:26" hidden="1" x14ac:dyDescent="0.25">
      <c r="A59" s="3" t="s">
        <v>19</v>
      </c>
      <c r="B59" s="3" t="s">
        <v>20</v>
      </c>
      <c r="C59" s="3" t="s">
        <v>21</v>
      </c>
      <c r="D59" s="3" t="s">
        <v>117</v>
      </c>
      <c r="E59" s="3" t="s">
        <v>132</v>
      </c>
      <c r="F59" s="4" t="s">
        <v>133</v>
      </c>
      <c r="G59" s="17">
        <f t="shared" si="0"/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W59" s="6"/>
    </row>
    <row r="60" spans="1:26" x14ac:dyDescent="0.25">
      <c r="A60" s="3" t="s">
        <v>19</v>
      </c>
      <c r="B60" s="3" t="s">
        <v>20</v>
      </c>
      <c r="C60" s="3" t="s">
        <v>21</v>
      </c>
      <c r="D60" s="3" t="s">
        <v>117</v>
      </c>
      <c r="E60" s="3" t="s">
        <v>134</v>
      </c>
      <c r="F60" s="4" t="s">
        <v>135</v>
      </c>
      <c r="G60" s="17">
        <f t="shared" si="0"/>
        <v>76000</v>
      </c>
      <c r="H60" s="14">
        <v>600</v>
      </c>
      <c r="I60" s="14">
        <v>600</v>
      </c>
      <c r="J60" s="14">
        <v>600</v>
      </c>
      <c r="K60" s="14">
        <v>600</v>
      </c>
      <c r="L60" s="14">
        <v>600</v>
      </c>
      <c r="M60" s="14">
        <v>600</v>
      </c>
      <c r="N60" s="14">
        <v>35000</v>
      </c>
      <c r="O60" s="14">
        <v>600</v>
      </c>
      <c r="P60" s="14">
        <v>600</v>
      </c>
      <c r="Q60" s="14">
        <v>35000</v>
      </c>
      <c r="R60" s="14">
        <v>600</v>
      </c>
      <c r="S60" s="14">
        <v>600</v>
      </c>
      <c r="W60" s="6"/>
    </row>
    <row r="61" spans="1:26" hidden="1" x14ac:dyDescent="0.25">
      <c r="A61" s="3" t="s">
        <v>19</v>
      </c>
      <c r="B61" s="3" t="s">
        <v>20</v>
      </c>
      <c r="C61" s="3" t="s">
        <v>21</v>
      </c>
      <c r="D61" s="3" t="s">
        <v>117</v>
      </c>
      <c r="E61" s="3" t="s">
        <v>136</v>
      </c>
      <c r="F61" s="4" t="s">
        <v>137</v>
      </c>
      <c r="G61" s="17">
        <f t="shared" si="0"/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V61" s="7"/>
      <c r="W61" s="6"/>
    </row>
    <row r="62" spans="1:26" hidden="1" x14ac:dyDescent="0.25">
      <c r="A62" s="3" t="s">
        <v>19</v>
      </c>
      <c r="B62" s="3" t="s">
        <v>20</v>
      </c>
      <c r="C62" s="3" t="s">
        <v>21</v>
      </c>
      <c r="D62" s="3" t="s">
        <v>117</v>
      </c>
      <c r="E62" s="3" t="s">
        <v>138</v>
      </c>
      <c r="F62" s="4" t="s">
        <v>139</v>
      </c>
      <c r="G62" s="17">
        <f t="shared" si="0"/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W62" s="6"/>
    </row>
    <row r="63" spans="1:26" hidden="1" x14ac:dyDescent="0.25">
      <c r="A63" s="3" t="s">
        <v>19</v>
      </c>
      <c r="B63" s="3" t="s">
        <v>20</v>
      </c>
      <c r="C63" s="3" t="s">
        <v>21</v>
      </c>
      <c r="D63" s="3" t="s">
        <v>117</v>
      </c>
      <c r="E63" s="3" t="s">
        <v>140</v>
      </c>
      <c r="F63" s="4" t="s">
        <v>141</v>
      </c>
      <c r="G63" s="17">
        <f t="shared" si="0"/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W63" s="6"/>
    </row>
    <row r="64" spans="1:26" hidden="1" x14ac:dyDescent="0.25">
      <c r="A64" s="3" t="s">
        <v>19</v>
      </c>
      <c r="B64" s="3" t="s">
        <v>20</v>
      </c>
      <c r="C64" s="3" t="s">
        <v>21</v>
      </c>
      <c r="D64" s="3" t="s">
        <v>117</v>
      </c>
      <c r="E64" s="3" t="s">
        <v>142</v>
      </c>
      <c r="F64" s="4" t="s">
        <v>143</v>
      </c>
      <c r="G64" s="17">
        <f t="shared" si="0"/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</row>
    <row r="65" spans="1:22" x14ac:dyDescent="0.25">
      <c r="A65" s="3" t="s">
        <v>19</v>
      </c>
      <c r="B65" s="3" t="s">
        <v>20</v>
      </c>
      <c r="C65" s="3" t="s">
        <v>21</v>
      </c>
      <c r="D65" s="3" t="s">
        <v>117</v>
      </c>
      <c r="E65" s="3" t="s">
        <v>144</v>
      </c>
      <c r="F65" s="4" t="s">
        <v>145</v>
      </c>
      <c r="G65" s="17">
        <f t="shared" si="0"/>
        <v>210000</v>
      </c>
      <c r="H65" s="14">
        <v>0</v>
      </c>
      <c r="I65" s="14">
        <v>0</v>
      </c>
      <c r="J65" s="14">
        <v>25000</v>
      </c>
      <c r="K65" s="14">
        <v>60000</v>
      </c>
      <c r="L65" s="14">
        <v>40000</v>
      </c>
      <c r="M65" s="14">
        <v>0</v>
      </c>
      <c r="N65" s="14">
        <v>0</v>
      </c>
      <c r="O65" s="14">
        <v>40000</v>
      </c>
      <c r="P65" s="14">
        <v>0</v>
      </c>
      <c r="Q65" s="14">
        <v>0</v>
      </c>
      <c r="R65" s="14">
        <v>45000</v>
      </c>
      <c r="S65" s="14">
        <v>0</v>
      </c>
      <c r="V65" s="13"/>
    </row>
    <row r="66" spans="1:22" hidden="1" x14ac:dyDescent="0.25">
      <c r="A66" s="3" t="s">
        <v>19</v>
      </c>
      <c r="B66" s="3" t="s">
        <v>20</v>
      </c>
      <c r="C66" s="3" t="s">
        <v>21</v>
      </c>
      <c r="D66" s="3" t="s">
        <v>117</v>
      </c>
      <c r="E66" s="3" t="s">
        <v>146</v>
      </c>
      <c r="F66" s="4" t="s">
        <v>147</v>
      </c>
      <c r="G66" s="17">
        <f t="shared" si="0"/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</row>
    <row r="67" spans="1:22" x14ac:dyDescent="0.25">
      <c r="A67" s="3" t="s">
        <v>19</v>
      </c>
      <c r="B67" s="3" t="s">
        <v>20</v>
      </c>
      <c r="C67" s="3" t="s">
        <v>21</v>
      </c>
      <c r="D67" s="3" t="s">
        <v>117</v>
      </c>
      <c r="E67" s="3" t="s">
        <v>148</v>
      </c>
      <c r="F67" s="4" t="s">
        <v>149</v>
      </c>
      <c r="G67" s="17">
        <f t="shared" si="0"/>
        <v>3600</v>
      </c>
      <c r="H67" s="14">
        <v>300</v>
      </c>
      <c r="I67" s="14">
        <v>300</v>
      </c>
      <c r="J67" s="14">
        <v>300</v>
      </c>
      <c r="K67" s="14">
        <v>300</v>
      </c>
      <c r="L67" s="14">
        <v>300</v>
      </c>
      <c r="M67" s="14">
        <v>300</v>
      </c>
      <c r="N67" s="14">
        <v>300</v>
      </c>
      <c r="O67" s="14">
        <v>300</v>
      </c>
      <c r="P67" s="14">
        <v>300</v>
      </c>
      <c r="Q67" s="14">
        <v>300</v>
      </c>
      <c r="R67" s="14">
        <v>300</v>
      </c>
      <c r="S67" s="14">
        <v>300</v>
      </c>
    </row>
    <row r="68" spans="1:22" x14ac:dyDescent="0.25">
      <c r="A68" s="3" t="s">
        <v>19</v>
      </c>
      <c r="B68" s="3" t="s">
        <v>20</v>
      </c>
      <c r="C68" s="3" t="s">
        <v>21</v>
      </c>
      <c r="D68" s="3" t="s">
        <v>117</v>
      </c>
      <c r="E68" s="3" t="s">
        <v>150</v>
      </c>
      <c r="F68" s="4" t="s">
        <v>151</v>
      </c>
      <c r="G68" s="17">
        <f t="shared" si="0"/>
        <v>32000</v>
      </c>
      <c r="H68" s="14">
        <v>0</v>
      </c>
      <c r="I68" s="14">
        <v>0</v>
      </c>
      <c r="J68" s="14">
        <v>12000</v>
      </c>
      <c r="K68" s="14">
        <v>0</v>
      </c>
      <c r="L68" s="14">
        <v>0</v>
      </c>
      <c r="M68" s="14">
        <v>0</v>
      </c>
      <c r="N68" s="14">
        <v>20000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</row>
    <row r="69" spans="1:22" hidden="1" x14ac:dyDescent="0.25">
      <c r="A69" s="3" t="s">
        <v>19</v>
      </c>
      <c r="B69" s="3" t="s">
        <v>20</v>
      </c>
      <c r="C69" s="3" t="s">
        <v>21</v>
      </c>
      <c r="D69" s="3" t="s">
        <v>117</v>
      </c>
      <c r="E69" s="3" t="s">
        <v>152</v>
      </c>
      <c r="F69" s="4" t="s">
        <v>153</v>
      </c>
      <c r="G69" s="17">
        <f t="shared" si="0"/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</row>
    <row r="70" spans="1:22" hidden="1" x14ac:dyDescent="0.25">
      <c r="A70" s="3" t="s">
        <v>19</v>
      </c>
      <c r="B70" s="3" t="s">
        <v>20</v>
      </c>
      <c r="C70" s="3" t="s">
        <v>21</v>
      </c>
      <c r="D70" s="3" t="s">
        <v>117</v>
      </c>
      <c r="E70" s="3" t="s">
        <v>154</v>
      </c>
      <c r="F70" s="4" t="s">
        <v>153</v>
      </c>
      <c r="G70" s="17">
        <f t="shared" si="0"/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</row>
    <row r="71" spans="1:22" hidden="1" x14ac:dyDescent="0.25">
      <c r="A71" s="3" t="s">
        <v>19</v>
      </c>
      <c r="B71" s="3" t="s">
        <v>20</v>
      </c>
      <c r="C71" s="3" t="s">
        <v>21</v>
      </c>
      <c r="D71" s="3" t="s">
        <v>117</v>
      </c>
      <c r="E71" s="3" t="s">
        <v>155</v>
      </c>
      <c r="F71" s="4" t="s">
        <v>156</v>
      </c>
      <c r="G71" s="17">
        <f t="shared" si="0"/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</row>
    <row r="72" spans="1:22" x14ac:dyDescent="0.25">
      <c r="A72" s="3" t="s">
        <v>19</v>
      </c>
      <c r="B72" s="3" t="s">
        <v>20</v>
      </c>
      <c r="C72" s="3" t="s">
        <v>21</v>
      </c>
      <c r="D72" s="3" t="s">
        <v>117</v>
      </c>
      <c r="E72" s="3" t="s">
        <v>157</v>
      </c>
      <c r="F72" s="4" t="s">
        <v>158</v>
      </c>
      <c r="G72" s="17">
        <f t="shared" si="0"/>
        <v>542894.75</v>
      </c>
      <c r="H72" s="14">
        <v>0</v>
      </c>
      <c r="I72" s="14">
        <v>0</v>
      </c>
      <c r="J72" s="14">
        <v>6000</v>
      </c>
      <c r="K72" s="14">
        <v>91000</v>
      </c>
      <c r="L72" s="14">
        <v>41000</v>
      </c>
      <c r="M72" s="14">
        <v>1000</v>
      </c>
      <c r="N72" s="14">
        <f>1000+131795.5-7500-20000+50101.86</f>
        <v>155397.35999999999</v>
      </c>
      <c r="O72" s="14">
        <v>91000</v>
      </c>
      <c r="P72" s="14">
        <f>700+131795.53-7500-20000+50101.86</f>
        <v>155097.39000000001</v>
      </c>
      <c r="Q72" s="14">
        <v>700</v>
      </c>
      <c r="R72" s="14">
        <v>700</v>
      </c>
      <c r="S72" s="14">
        <v>1000</v>
      </c>
    </row>
    <row r="73" spans="1:22" hidden="1" x14ac:dyDescent="0.25">
      <c r="A73" s="3" t="s">
        <v>19</v>
      </c>
      <c r="B73" s="3" t="s">
        <v>20</v>
      </c>
      <c r="C73" s="3" t="s">
        <v>21</v>
      </c>
      <c r="D73" s="3" t="s">
        <v>117</v>
      </c>
      <c r="E73" s="3" t="s">
        <v>159</v>
      </c>
      <c r="F73" s="4" t="s">
        <v>160</v>
      </c>
      <c r="G73" s="17">
        <f t="shared" si="0"/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</row>
    <row r="74" spans="1:22" hidden="1" x14ac:dyDescent="0.25">
      <c r="A74" s="3" t="s">
        <v>19</v>
      </c>
      <c r="B74" s="3" t="s">
        <v>20</v>
      </c>
      <c r="C74" s="3" t="s">
        <v>21</v>
      </c>
      <c r="D74" s="3" t="s">
        <v>117</v>
      </c>
      <c r="E74" s="3" t="s">
        <v>161</v>
      </c>
      <c r="F74" s="4" t="s">
        <v>162</v>
      </c>
      <c r="G74" s="17">
        <f t="shared" ref="G74:G104" si="1">SUM(H74:S74)</f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</row>
    <row r="75" spans="1:22" x14ac:dyDescent="0.25">
      <c r="A75" s="3" t="s">
        <v>19</v>
      </c>
      <c r="B75" s="3" t="s">
        <v>20</v>
      </c>
      <c r="C75" s="3" t="s">
        <v>21</v>
      </c>
      <c r="D75" s="3" t="s">
        <v>117</v>
      </c>
      <c r="E75" s="3" t="s">
        <v>163</v>
      </c>
      <c r="F75" s="4" t="s">
        <v>164</v>
      </c>
      <c r="G75" s="17">
        <f t="shared" si="1"/>
        <v>19000</v>
      </c>
      <c r="H75" s="14">
        <v>0</v>
      </c>
      <c r="I75" s="14">
        <v>0</v>
      </c>
      <c r="J75" s="14">
        <v>0</v>
      </c>
      <c r="K75" s="14">
        <v>9000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10000</v>
      </c>
      <c r="R75" s="14">
        <v>0</v>
      </c>
      <c r="S75" s="14">
        <v>0</v>
      </c>
    </row>
    <row r="76" spans="1:22" hidden="1" x14ac:dyDescent="0.25">
      <c r="A76" s="3" t="s">
        <v>19</v>
      </c>
      <c r="B76" s="3" t="s">
        <v>20</v>
      </c>
      <c r="C76" s="3" t="s">
        <v>21</v>
      </c>
      <c r="D76" s="3" t="s">
        <v>117</v>
      </c>
      <c r="E76" s="3" t="s">
        <v>165</v>
      </c>
      <c r="F76" s="4" t="s">
        <v>166</v>
      </c>
      <c r="G76" s="17">
        <f t="shared" si="1"/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</row>
    <row r="77" spans="1:22" x14ac:dyDescent="0.25">
      <c r="A77" s="3" t="s">
        <v>19</v>
      </c>
      <c r="B77" s="3" t="s">
        <v>20</v>
      </c>
      <c r="C77" s="3" t="s">
        <v>21</v>
      </c>
      <c r="D77" s="3" t="s">
        <v>117</v>
      </c>
      <c r="E77" s="3" t="s">
        <v>167</v>
      </c>
      <c r="F77" s="4" t="s">
        <v>168</v>
      </c>
      <c r="G77" s="17">
        <f t="shared" si="1"/>
        <v>56000</v>
      </c>
      <c r="H77" s="14">
        <v>0</v>
      </c>
      <c r="I77" s="14">
        <v>7500</v>
      </c>
      <c r="J77" s="14">
        <f>4000+5000</f>
        <v>9000</v>
      </c>
      <c r="K77" s="14">
        <v>5000</v>
      </c>
      <c r="L77" s="14">
        <v>4500</v>
      </c>
      <c r="M77" s="14">
        <v>4500</v>
      </c>
      <c r="N77" s="14">
        <v>5000</v>
      </c>
      <c r="O77" s="14">
        <v>4500</v>
      </c>
      <c r="P77" s="14">
        <v>3500</v>
      </c>
      <c r="Q77" s="14">
        <v>3500</v>
      </c>
      <c r="R77" s="14">
        <v>4000</v>
      </c>
      <c r="S77" s="14">
        <v>5000</v>
      </c>
    </row>
    <row r="78" spans="1:22" hidden="1" x14ac:dyDescent="0.25">
      <c r="A78" s="3" t="s">
        <v>19</v>
      </c>
      <c r="B78" s="3" t="s">
        <v>20</v>
      </c>
      <c r="C78" s="3" t="s">
        <v>21</v>
      </c>
      <c r="D78" s="3" t="s">
        <v>117</v>
      </c>
      <c r="E78" s="3" t="s">
        <v>169</v>
      </c>
      <c r="F78" s="4" t="s">
        <v>170</v>
      </c>
      <c r="G78" s="17">
        <f t="shared" si="1"/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</row>
    <row r="79" spans="1:22" hidden="1" x14ac:dyDescent="0.25">
      <c r="A79" s="3" t="s">
        <v>19</v>
      </c>
      <c r="B79" s="3" t="s">
        <v>20</v>
      </c>
      <c r="C79" s="3" t="s">
        <v>21</v>
      </c>
      <c r="D79" s="3" t="s">
        <v>117</v>
      </c>
      <c r="E79" s="3" t="s">
        <v>171</v>
      </c>
      <c r="F79" s="4" t="s">
        <v>172</v>
      </c>
      <c r="G79" s="17">
        <f t="shared" si="1"/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</row>
    <row r="80" spans="1:22" x14ac:dyDescent="0.25">
      <c r="A80" s="3" t="s">
        <v>19</v>
      </c>
      <c r="B80" s="3" t="s">
        <v>20</v>
      </c>
      <c r="C80" s="3" t="s">
        <v>21</v>
      </c>
      <c r="D80" s="3" t="s">
        <v>117</v>
      </c>
      <c r="E80" s="3" t="s">
        <v>173</v>
      </c>
      <c r="F80" s="4" t="s">
        <v>174</v>
      </c>
      <c r="G80" s="17">
        <f t="shared" si="1"/>
        <v>100000</v>
      </c>
      <c r="H80" s="14">
        <v>0</v>
      </c>
      <c r="I80" s="14">
        <v>0</v>
      </c>
      <c r="J80" s="14">
        <v>25000</v>
      </c>
      <c r="K80" s="14">
        <v>0</v>
      </c>
      <c r="L80" s="14">
        <v>0</v>
      </c>
      <c r="M80" s="14">
        <v>25000</v>
      </c>
      <c r="N80" s="14">
        <v>0</v>
      </c>
      <c r="O80" s="14">
        <v>0</v>
      </c>
      <c r="P80" s="14">
        <v>25000</v>
      </c>
      <c r="Q80" s="14">
        <v>0</v>
      </c>
      <c r="R80" s="14">
        <v>0</v>
      </c>
      <c r="S80" s="14">
        <v>25000</v>
      </c>
    </row>
    <row r="81" spans="1:22" x14ac:dyDescent="0.25">
      <c r="A81" s="3" t="s">
        <v>19</v>
      </c>
      <c r="B81" s="3" t="s">
        <v>20</v>
      </c>
      <c r="C81" s="3" t="s">
        <v>21</v>
      </c>
      <c r="D81" s="3" t="s">
        <v>117</v>
      </c>
      <c r="E81" s="3" t="s">
        <v>175</v>
      </c>
      <c r="F81" s="4" t="s">
        <v>176</v>
      </c>
      <c r="G81" s="17">
        <f t="shared" si="1"/>
        <v>99999.999999999985</v>
      </c>
      <c r="H81" s="14">
        <v>0</v>
      </c>
      <c r="I81" s="14">
        <v>0</v>
      </c>
      <c r="J81" s="14">
        <f>8333.33+8333.33-7500</f>
        <v>9166.66</v>
      </c>
      <c r="K81" s="14">
        <v>10092.6</v>
      </c>
      <c r="L81" s="14">
        <v>10092.6</v>
      </c>
      <c r="M81" s="14">
        <v>10092.6</v>
      </c>
      <c r="N81" s="14">
        <v>10092.59</v>
      </c>
      <c r="O81" s="14">
        <v>10092.59</v>
      </c>
      <c r="P81" s="14">
        <v>10092.59</v>
      </c>
      <c r="Q81" s="14">
        <v>10092.59</v>
      </c>
      <c r="R81" s="14">
        <v>10092.59</v>
      </c>
      <c r="S81" s="14">
        <v>10092.59</v>
      </c>
    </row>
    <row r="82" spans="1:22" x14ac:dyDescent="0.25">
      <c r="A82" s="3" t="s">
        <v>19</v>
      </c>
      <c r="B82" s="3" t="s">
        <v>20</v>
      </c>
      <c r="C82" s="3" t="s">
        <v>21</v>
      </c>
      <c r="D82" s="3" t="s">
        <v>117</v>
      </c>
      <c r="E82" s="3" t="s">
        <v>177</v>
      </c>
      <c r="F82" s="4" t="s">
        <v>178</v>
      </c>
      <c r="G82" s="17">
        <f t="shared" si="1"/>
        <v>159120</v>
      </c>
      <c r="H82" s="14">
        <v>0</v>
      </c>
      <c r="I82" s="14">
        <v>0</v>
      </c>
      <c r="J82" s="14">
        <f>13260+26520</f>
        <v>39780</v>
      </c>
      <c r="K82" s="14">
        <v>13260</v>
      </c>
      <c r="L82" s="14">
        <v>13260</v>
      </c>
      <c r="M82" s="14">
        <v>13260</v>
      </c>
      <c r="N82" s="14">
        <v>13260</v>
      </c>
      <c r="O82" s="14">
        <v>13260</v>
      </c>
      <c r="P82" s="14">
        <v>13260</v>
      </c>
      <c r="Q82" s="14">
        <v>13260</v>
      </c>
      <c r="R82" s="14">
        <v>13260</v>
      </c>
      <c r="S82" s="14">
        <v>13260</v>
      </c>
      <c r="V82" s="6"/>
    </row>
    <row r="83" spans="1:22" hidden="1" x14ac:dyDescent="0.25">
      <c r="A83" s="3" t="s">
        <v>19</v>
      </c>
      <c r="B83" s="3" t="s">
        <v>20</v>
      </c>
      <c r="C83" s="3" t="s">
        <v>21</v>
      </c>
      <c r="D83" s="3" t="s">
        <v>117</v>
      </c>
      <c r="E83" s="3" t="s">
        <v>179</v>
      </c>
      <c r="F83" s="4" t="s">
        <v>180</v>
      </c>
      <c r="G83" s="17">
        <f t="shared" si="1"/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</row>
    <row r="84" spans="1:22" x14ac:dyDescent="0.25">
      <c r="A84" s="3" t="s">
        <v>19</v>
      </c>
      <c r="B84" s="3" t="s">
        <v>20</v>
      </c>
      <c r="C84" s="3" t="s">
        <v>21</v>
      </c>
      <c r="D84" s="3" t="s">
        <v>117</v>
      </c>
      <c r="E84" s="3" t="s">
        <v>181</v>
      </c>
      <c r="F84" s="4" t="s">
        <v>182</v>
      </c>
      <c r="G84" s="17">
        <f t="shared" si="1"/>
        <v>140000</v>
      </c>
      <c r="H84" s="14">
        <v>0</v>
      </c>
      <c r="I84" s="14">
        <v>0</v>
      </c>
      <c r="J84" s="14">
        <v>35000</v>
      </c>
      <c r="K84" s="14">
        <v>0</v>
      </c>
      <c r="L84" s="14">
        <v>0</v>
      </c>
      <c r="M84" s="14">
        <v>35000</v>
      </c>
      <c r="N84" s="14">
        <v>0</v>
      </c>
      <c r="O84" s="14">
        <v>0</v>
      </c>
      <c r="P84" s="14">
        <v>35000</v>
      </c>
      <c r="Q84" s="14">
        <v>0</v>
      </c>
      <c r="R84" s="14">
        <v>0</v>
      </c>
      <c r="S84" s="14">
        <v>35000</v>
      </c>
    </row>
    <row r="85" spans="1:22" hidden="1" x14ac:dyDescent="0.25">
      <c r="A85" s="3" t="s">
        <v>19</v>
      </c>
      <c r="B85" s="3" t="s">
        <v>20</v>
      </c>
      <c r="C85" s="3" t="s">
        <v>21</v>
      </c>
      <c r="D85" s="3" t="s">
        <v>117</v>
      </c>
      <c r="E85" s="3" t="s">
        <v>183</v>
      </c>
      <c r="F85" s="4" t="s">
        <v>184</v>
      </c>
      <c r="G85" s="17">
        <f t="shared" si="1"/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</row>
    <row r="86" spans="1:22" hidden="1" x14ac:dyDescent="0.25">
      <c r="A86" s="3" t="s">
        <v>19</v>
      </c>
      <c r="B86" s="3" t="s">
        <v>20</v>
      </c>
      <c r="C86" s="3" t="s">
        <v>21</v>
      </c>
      <c r="D86" s="3" t="s">
        <v>117</v>
      </c>
      <c r="E86" s="3" t="s">
        <v>185</v>
      </c>
      <c r="F86" s="4" t="s">
        <v>186</v>
      </c>
      <c r="G86" s="17">
        <f t="shared" si="1"/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</row>
    <row r="87" spans="1:22" hidden="1" x14ac:dyDescent="0.25">
      <c r="A87" s="3" t="s">
        <v>19</v>
      </c>
      <c r="B87" s="3" t="s">
        <v>20</v>
      </c>
      <c r="C87" s="3" t="s">
        <v>21</v>
      </c>
      <c r="D87" s="3" t="s">
        <v>117</v>
      </c>
      <c r="E87" s="3" t="s">
        <v>187</v>
      </c>
      <c r="F87" s="4" t="s">
        <v>188</v>
      </c>
      <c r="G87" s="17">
        <f t="shared" si="1"/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</row>
    <row r="88" spans="1:22" hidden="1" x14ac:dyDescent="0.25">
      <c r="A88" s="3" t="s">
        <v>19</v>
      </c>
      <c r="B88" s="3" t="s">
        <v>20</v>
      </c>
      <c r="C88" s="3" t="s">
        <v>21</v>
      </c>
      <c r="D88" s="3" t="s">
        <v>117</v>
      </c>
      <c r="E88" s="3" t="s">
        <v>189</v>
      </c>
      <c r="F88" s="4" t="s">
        <v>190</v>
      </c>
      <c r="G88" s="17">
        <f t="shared" si="1"/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</row>
    <row r="89" spans="1:22" x14ac:dyDescent="0.25">
      <c r="A89" s="3" t="s">
        <v>19</v>
      </c>
      <c r="B89" s="3" t="s">
        <v>20</v>
      </c>
      <c r="C89" s="3" t="s">
        <v>21</v>
      </c>
      <c r="D89" s="3" t="s">
        <v>117</v>
      </c>
      <c r="E89" s="3" t="s">
        <v>191</v>
      </c>
      <c r="F89" s="4" t="s">
        <v>192</v>
      </c>
      <c r="G89" s="17">
        <f t="shared" si="1"/>
        <v>149478.70999999996</v>
      </c>
      <c r="H89" s="14">
        <v>11676.09</v>
      </c>
      <c r="I89" s="14">
        <v>11676.09</v>
      </c>
      <c r="J89" s="14">
        <v>11676.09</v>
      </c>
      <c r="K89" s="14">
        <v>11676.09</v>
      </c>
      <c r="L89" s="14">
        <v>11676.1</v>
      </c>
      <c r="M89" s="14">
        <v>11676.1</v>
      </c>
      <c r="N89" s="14">
        <v>11676.1</v>
      </c>
      <c r="O89" s="14">
        <v>13549.21</v>
      </c>
      <c r="P89" s="14">
        <v>13549.21</v>
      </c>
      <c r="Q89" s="14">
        <v>13549.21</v>
      </c>
      <c r="R89" s="14">
        <v>13549.21</v>
      </c>
      <c r="S89" s="14">
        <v>13549.21</v>
      </c>
    </row>
    <row r="90" spans="1:22" hidden="1" x14ac:dyDescent="0.25">
      <c r="A90" s="3" t="s">
        <v>19</v>
      </c>
      <c r="B90" s="3" t="s">
        <v>20</v>
      </c>
      <c r="C90" s="3" t="s">
        <v>21</v>
      </c>
      <c r="D90" s="3" t="s">
        <v>193</v>
      </c>
      <c r="E90" s="3" t="s">
        <v>194</v>
      </c>
      <c r="F90" s="4" t="s">
        <v>195</v>
      </c>
      <c r="G90" s="17">
        <f t="shared" si="1"/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</row>
    <row r="91" spans="1:22" hidden="1" x14ac:dyDescent="0.25">
      <c r="A91" s="3" t="s">
        <v>19</v>
      </c>
      <c r="B91" s="3" t="s">
        <v>20</v>
      </c>
      <c r="C91" s="3" t="s">
        <v>21</v>
      </c>
      <c r="D91" s="3" t="s">
        <v>193</v>
      </c>
      <c r="E91" s="3" t="s">
        <v>196</v>
      </c>
      <c r="F91" s="4" t="s">
        <v>197</v>
      </c>
      <c r="G91" s="17">
        <f t="shared" si="1"/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</row>
    <row r="92" spans="1:22" hidden="1" x14ac:dyDescent="0.25">
      <c r="A92" s="3" t="s">
        <v>19</v>
      </c>
      <c r="B92" s="3" t="s">
        <v>20</v>
      </c>
      <c r="C92" s="3" t="s">
        <v>21</v>
      </c>
      <c r="D92" s="3" t="s">
        <v>193</v>
      </c>
      <c r="E92" s="3" t="s">
        <v>198</v>
      </c>
      <c r="F92" s="4" t="s">
        <v>199</v>
      </c>
      <c r="G92" s="17">
        <f t="shared" si="1"/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</row>
    <row r="93" spans="1:22" hidden="1" x14ac:dyDescent="0.25">
      <c r="A93" s="3" t="s">
        <v>19</v>
      </c>
      <c r="B93" s="3" t="s">
        <v>20</v>
      </c>
      <c r="C93" s="3" t="s">
        <v>21</v>
      </c>
      <c r="D93" s="3" t="s">
        <v>193</v>
      </c>
      <c r="E93" s="3" t="s">
        <v>200</v>
      </c>
      <c r="F93" s="4" t="s">
        <v>201</v>
      </c>
      <c r="G93" s="17">
        <f t="shared" si="1"/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</row>
    <row r="94" spans="1:22" hidden="1" x14ac:dyDescent="0.25">
      <c r="A94" s="3" t="s">
        <v>19</v>
      </c>
      <c r="B94" s="3" t="s">
        <v>20</v>
      </c>
      <c r="C94" s="3" t="s">
        <v>21</v>
      </c>
      <c r="D94" s="3" t="s">
        <v>193</v>
      </c>
      <c r="E94" s="3" t="s">
        <v>202</v>
      </c>
      <c r="F94" s="4" t="s">
        <v>203</v>
      </c>
      <c r="G94" s="17">
        <f t="shared" si="1"/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</row>
    <row r="95" spans="1:22" hidden="1" x14ac:dyDescent="0.25">
      <c r="A95" s="3" t="s">
        <v>19</v>
      </c>
      <c r="B95" s="3" t="s">
        <v>20</v>
      </c>
      <c r="C95" s="3" t="s">
        <v>21</v>
      </c>
      <c r="D95" s="3" t="s">
        <v>193</v>
      </c>
      <c r="E95" s="3" t="s">
        <v>204</v>
      </c>
      <c r="F95" s="4" t="s">
        <v>205</v>
      </c>
      <c r="G95" s="17">
        <f t="shared" si="1"/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</row>
    <row r="96" spans="1:22" hidden="1" x14ac:dyDescent="0.25">
      <c r="A96" s="3" t="s">
        <v>19</v>
      </c>
      <c r="B96" s="3" t="s">
        <v>20</v>
      </c>
      <c r="C96" s="3" t="s">
        <v>21</v>
      </c>
      <c r="D96" s="3" t="s">
        <v>193</v>
      </c>
      <c r="E96" s="3" t="s">
        <v>206</v>
      </c>
      <c r="F96" s="4" t="s">
        <v>207</v>
      </c>
      <c r="G96" s="17">
        <f t="shared" si="1"/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</row>
    <row r="97" spans="1:23" hidden="1" x14ac:dyDescent="0.25">
      <c r="A97" s="3" t="s">
        <v>19</v>
      </c>
      <c r="B97" s="3" t="s">
        <v>20</v>
      </c>
      <c r="C97" s="3" t="s">
        <v>21</v>
      </c>
      <c r="D97" s="3" t="s">
        <v>193</v>
      </c>
      <c r="E97" s="3" t="s">
        <v>208</v>
      </c>
      <c r="F97" s="4" t="s">
        <v>209</v>
      </c>
      <c r="G97" s="17">
        <f t="shared" si="1"/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</row>
    <row r="98" spans="1:23" hidden="1" x14ac:dyDescent="0.25">
      <c r="A98" s="3" t="s">
        <v>19</v>
      </c>
      <c r="B98" s="3" t="s">
        <v>20</v>
      </c>
      <c r="C98" s="3" t="s">
        <v>21</v>
      </c>
      <c r="D98" s="3" t="s">
        <v>193</v>
      </c>
      <c r="E98" s="3" t="s">
        <v>210</v>
      </c>
      <c r="F98" s="4" t="s">
        <v>211</v>
      </c>
      <c r="G98" s="17">
        <f t="shared" si="1"/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</row>
    <row r="99" spans="1:23" hidden="1" x14ac:dyDescent="0.25">
      <c r="A99" s="3" t="s">
        <v>19</v>
      </c>
      <c r="B99" s="3" t="s">
        <v>20</v>
      </c>
      <c r="C99" s="3" t="s">
        <v>21</v>
      </c>
      <c r="D99" s="3" t="s">
        <v>193</v>
      </c>
      <c r="E99" s="3" t="s">
        <v>212</v>
      </c>
      <c r="F99" s="4" t="s">
        <v>213</v>
      </c>
      <c r="G99" s="17">
        <f t="shared" si="1"/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</row>
    <row r="100" spans="1:23" hidden="1" x14ac:dyDescent="0.25">
      <c r="A100" s="3" t="s">
        <v>19</v>
      </c>
      <c r="B100" s="3" t="s">
        <v>20</v>
      </c>
      <c r="C100" s="3" t="s">
        <v>21</v>
      </c>
      <c r="D100" s="3" t="s">
        <v>193</v>
      </c>
      <c r="E100" s="3" t="s">
        <v>214</v>
      </c>
      <c r="F100" s="4" t="s">
        <v>215</v>
      </c>
      <c r="G100" s="17">
        <f t="shared" si="1"/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</row>
    <row r="101" spans="1:23" hidden="1" x14ac:dyDescent="0.25">
      <c r="A101" s="3" t="s">
        <v>19</v>
      </c>
      <c r="B101" s="3" t="s">
        <v>20</v>
      </c>
      <c r="C101" s="3" t="s">
        <v>21</v>
      </c>
      <c r="D101" s="3" t="s">
        <v>193</v>
      </c>
      <c r="E101" s="3" t="s">
        <v>216</v>
      </c>
      <c r="F101" s="4" t="s">
        <v>217</v>
      </c>
      <c r="G101" s="17">
        <f t="shared" si="1"/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</row>
    <row r="102" spans="1:23" hidden="1" x14ac:dyDescent="0.25">
      <c r="A102" s="3" t="s">
        <v>19</v>
      </c>
      <c r="B102" s="3" t="s">
        <v>20</v>
      </c>
      <c r="C102" s="3" t="s">
        <v>21</v>
      </c>
      <c r="D102" s="3" t="s">
        <v>193</v>
      </c>
      <c r="E102" s="3" t="s">
        <v>218</v>
      </c>
      <c r="F102" s="4" t="s">
        <v>219</v>
      </c>
      <c r="G102" s="17">
        <f t="shared" si="1"/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</row>
    <row r="103" spans="1:23" hidden="1" x14ac:dyDescent="0.25">
      <c r="A103" s="3" t="s">
        <v>19</v>
      </c>
      <c r="B103" s="3" t="s">
        <v>20</v>
      </c>
      <c r="C103" s="3" t="s">
        <v>21</v>
      </c>
      <c r="D103" s="3" t="s">
        <v>193</v>
      </c>
      <c r="E103" s="3" t="s">
        <v>220</v>
      </c>
      <c r="F103" s="4" t="s">
        <v>221</v>
      </c>
      <c r="G103" s="17">
        <f t="shared" si="1"/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</row>
    <row r="104" spans="1:23" x14ac:dyDescent="0.25">
      <c r="A104" s="3" t="s">
        <v>19</v>
      </c>
      <c r="B104" s="3" t="s">
        <v>20</v>
      </c>
      <c r="C104" s="3" t="s">
        <v>21</v>
      </c>
      <c r="D104" s="3" t="s">
        <v>222</v>
      </c>
      <c r="E104" s="3" t="s">
        <v>223</v>
      </c>
      <c r="F104" s="4" t="s">
        <v>224</v>
      </c>
      <c r="G104" s="17">
        <f t="shared" si="1"/>
        <v>413793.18000000005</v>
      </c>
      <c r="H104" s="14">
        <v>0</v>
      </c>
      <c r="I104" s="14">
        <v>0</v>
      </c>
      <c r="J104" s="14">
        <v>0</v>
      </c>
      <c r="K104" s="14">
        <v>45977.02</v>
      </c>
      <c r="L104" s="14">
        <v>45977.02</v>
      </c>
      <c r="M104" s="14">
        <v>45977.02</v>
      </c>
      <c r="N104" s="14">
        <v>45977.02</v>
      </c>
      <c r="O104" s="14">
        <v>45977.02</v>
      </c>
      <c r="P104" s="14">
        <v>45977.02</v>
      </c>
      <c r="Q104" s="14">
        <v>45977.02</v>
      </c>
      <c r="R104" s="14">
        <v>45977.02</v>
      </c>
      <c r="S104" s="14">
        <v>45977.02</v>
      </c>
    </row>
    <row r="105" spans="1:23" x14ac:dyDescent="0.25">
      <c r="A105" s="8"/>
      <c r="B105" s="8"/>
      <c r="C105" s="8"/>
      <c r="D105" s="8"/>
      <c r="E105" s="8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1:23" x14ac:dyDescent="0.25">
      <c r="F106" s="8" t="s">
        <v>225</v>
      </c>
      <c r="G106" s="17">
        <f>SUM(G7:G104)</f>
        <v>9123588.2400000021</v>
      </c>
      <c r="H106" s="14">
        <f t="shared" ref="H106:S106" si="2">SUM(H7:H104)</f>
        <v>446881.66000000003</v>
      </c>
      <c r="I106" s="14">
        <f t="shared" si="2"/>
        <v>531381.65</v>
      </c>
      <c r="J106" s="14">
        <f t="shared" si="2"/>
        <v>747296.84000000008</v>
      </c>
      <c r="K106" s="14">
        <f t="shared" si="2"/>
        <v>932614.69</v>
      </c>
      <c r="L106" s="14">
        <f t="shared" si="2"/>
        <v>670679.81999999995</v>
      </c>
      <c r="M106" s="14">
        <f t="shared" si="2"/>
        <v>794319.23</v>
      </c>
      <c r="N106" s="14">
        <f t="shared" si="2"/>
        <v>802477.19</v>
      </c>
      <c r="O106" s="14">
        <f t="shared" si="2"/>
        <v>779956.24999999988</v>
      </c>
      <c r="P106" s="14">
        <f t="shared" si="2"/>
        <v>889053.6399999999</v>
      </c>
      <c r="Q106" s="14">
        <f t="shared" si="2"/>
        <v>688556.24999999988</v>
      </c>
      <c r="R106" s="14">
        <f t="shared" si="2"/>
        <v>705656.24999999988</v>
      </c>
      <c r="S106" s="14">
        <f t="shared" si="2"/>
        <v>1134714.77</v>
      </c>
    </row>
    <row r="107" spans="1:23" hidden="1" x14ac:dyDescent="0.25">
      <c r="F107" s="8" t="s">
        <v>226</v>
      </c>
      <c r="G107" s="6">
        <f>SUM(H107:S107)</f>
        <v>9123588.2400000002</v>
      </c>
      <c r="H107" s="6">
        <v>488568.81</v>
      </c>
      <c r="I107" s="6">
        <v>492038.01</v>
      </c>
      <c r="J107" s="6">
        <v>752257.87</v>
      </c>
      <c r="K107" s="6">
        <v>1289516.79</v>
      </c>
      <c r="L107" s="6">
        <v>767277.22</v>
      </c>
      <c r="M107" s="6">
        <v>671419.08</v>
      </c>
      <c r="N107" s="6">
        <v>950922.55</v>
      </c>
      <c r="O107" s="6">
        <v>846893.6</v>
      </c>
      <c r="P107" s="6">
        <v>673006.12</v>
      </c>
      <c r="Q107" s="6">
        <v>650736.22</v>
      </c>
      <c r="R107" s="6">
        <v>691559.74</v>
      </c>
      <c r="S107" s="6">
        <v>849392.23</v>
      </c>
      <c r="V107" s="7"/>
      <c r="W107" s="7"/>
    </row>
    <row r="108" spans="1:23" hidden="1" x14ac:dyDescent="0.25">
      <c r="F108" s="8" t="s">
        <v>236</v>
      </c>
      <c r="G108" s="6">
        <f>+G107-G106</f>
        <v>0</v>
      </c>
      <c r="H108" s="6">
        <f>+H107-H106</f>
        <v>41687.149999999965</v>
      </c>
      <c r="I108" s="6">
        <f>+H108+I107-I106</f>
        <v>2343.5099999998929</v>
      </c>
      <c r="J108" s="6">
        <f t="shared" ref="J108:S108" si="3">+I108+J107-J106</f>
        <v>7304.5399999998044</v>
      </c>
      <c r="K108" s="6">
        <f t="shared" si="3"/>
        <v>364206.6399999999</v>
      </c>
      <c r="L108" s="6">
        <f t="shared" si="3"/>
        <v>460804.03999999992</v>
      </c>
      <c r="M108" s="6">
        <f t="shared" si="3"/>
        <v>337903.8899999999</v>
      </c>
      <c r="N108" s="6">
        <f t="shared" si="3"/>
        <v>486349.25</v>
      </c>
      <c r="O108" s="6">
        <f t="shared" si="3"/>
        <v>553286.60000000021</v>
      </c>
      <c r="P108" s="6">
        <f t="shared" si="3"/>
        <v>337239.08000000031</v>
      </c>
      <c r="Q108" s="6">
        <f t="shared" si="3"/>
        <v>299419.0500000004</v>
      </c>
      <c r="R108" s="6">
        <f t="shared" si="3"/>
        <v>285322.5400000005</v>
      </c>
      <c r="S108" s="6">
        <f t="shared" si="3"/>
        <v>0</v>
      </c>
    </row>
    <row r="111" spans="1:23" x14ac:dyDescent="0.25">
      <c r="F111" s="9" t="s">
        <v>227</v>
      </c>
      <c r="G111" s="18" t="s">
        <v>6</v>
      </c>
      <c r="H111" s="10" t="s">
        <v>7</v>
      </c>
      <c r="I111" s="10" t="s">
        <v>8</v>
      </c>
      <c r="J111" s="10" t="s">
        <v>9</v>
      </c>
      <c r="K111" s="10" t="s">
        <v>10</v>
      </c>
      <c r="L111" s="10" t="s">
        <v>11</v>
      </c>
      <c r="M111" s="10" t="s">
        <v>12</v>
      </c>
      <c r="N111" s="10" t="s">
        <v>13</v>
      </c>
      <c r="O111" s="10" t="s">
        <v>14</v>
      </c>
      <c r="P111" s="10" t="s">
        <v>15</v>
      </c>
      <c r="Q111" s="10" t="s">
        <v>16</v>
      </c>
      <c r="R111" s="10" t="s">
        <v>17</v>
      </c>
      <c r="S111" s="10" t="s">
        <v>18</v>
      </c>
    </row>
    <row r="112" spans="1:23" x14ac:dyDescent="0.25">
      <c r="D112" s="3" t="s">
        <v>22</v>
      </c>
      <c r="F112" s="8" t="s">
        <v>228</v>
      </c>
      <c r="G112" s="19">
        <f>SUMIF($D$7:$D$104,D112,$G$7:$G$104)</f>
        <v>6020579.2400000002</v>
      </c>
      <c r="H112" s="19">
        <f t="shared" ref="H112:S112" si="4">SUMIF($D$7:$D$104,$D$112,H7:H104)</f>
        <v>416805.57</v>
      </c>
      <c r="I112" s="19">
        <f t="shared" si="4"/>
        <v>416805.56</v>
      </c>
      <c r="J112" s="19">
        <f t="shared" si="4"/>
        <v>416805.56</v>
      </c>
      <c r="K112" s="19">
        <f t="shared" si="4"/>
        <v>513303.39</v>
      </c>
      <c r="L112" s="19">
        <f t="shared" si="4"/>
        <v>416805.57</v>
      </c>
      <c r="M112" s="19">
        <f t="shared" si="4"/>
        <v>564444.98</v>
      </c>
      <c r="N112" s="19">
        <f t="shared" si="4"/>
        <v>416805.58999999997</v>
      </c>
      <c r="O112" s="19">
        <f t="shared" si="4"/>
        <v>487708.89999999991</v>
      </c>
      <c r="P112" s="19">
        <f t="shared" si="4"/>
        <v>487708.89999999991</v>
      </c>
      <c r="Q112" s="19">
        <f t="shared" si="4"/>
        <v>487708.89999999991</v>
      </c>
      <c r="R112" s="19">
        <f t="shared" si="4"/>
        <v>487708.89999999991</v>
      </c>
      <c r="S112" s="19">
        <f t="shared" si="4"/>
        <v>907967.42</v>
      </c>
      <c r="T112" s="12"/>
      <c r="U112" s="7"/>
    </row>
    <row r="113" spans="4:22" x14ac:dyDescent="0.25">
      <c r="D113" s="3" t="s">
        <v>50</v>
      </c>
      <c r="F113" s="8" t="s">
        <v>229</v>
      </c>
      <c r="G113" s="19">
        <f>SUMIF($D$7:$D$104,D113,$G$7:$G$104)</f>
        <v>458500</v>
      </c>
      <c r="H113" s="19">
        <f t="shared" ref="H113:S113" si="5">SUMIF($D$7:$D$104,$D$113,H7:H104)</f>
        <v>8000</v>
      </c>
      <c r="I113" s="19">
        <f t="shared" si="5"/>
        <v>59000</v>
      </c>
      <c r="J113" s="19">
        <f t="shared" si="5"/>
        <v>116500</v>
      </c>
      <c r="K113" s="19">
        <f t="shared" si="5"/>
        <v>44000</v>
      </c>
      <c r="L113" s="19">
        <f t="shared" si="5"/>
        <v>27000</v>
      </c>
      <c r="M113" s="19">
        <f t="shared" si="5"/>
        <v>35000</v>
      </c>
      <c r="N113" s="19">
        <f t="shared" si="5"/>
        <v>27500</v>
      </c>
      <c r="O113" s="19">
        <f t="shared" si="5"/>
        <v>23500</v>
      </c>
      <c r="P113" s="19">
        <f t="shared" si="5"/>
        <v>38500</v>
      </c>
      <c r="Q113" s="19">
        <f t="shared" si="5"/>
        <v>22000</v>
      </c>
      <c r="R113" s="19">
        <f t="shared" si="5"/>
        <v>26000</v>
      </c>
      <c r="S113" s="19">
        <f t="shared" si="5"/>
        <v>31500</v>
      </c>
      <c r="T113" s="12"/>
    </row>
    <row r="114" spans="4:22" x14ac:dyDescent="0.25">
      <c r="D114" s="3" t="s">
        <v>117</v>
      </c>
      <c r="F114" s="8" t="s">
        <v>230</v>
      </c>
      <c r="G114" s="19">
        <f>SUMIF($D$7:$D$104,D114,$G$7:$G$104)</f>
        <v>2230715.8200000003</v>
      </c>
      <c r="H114" s="19">
        <f t="shared" ref="H114:S114" si="6">SUMIF($D$7:$D$104,$D$114,H7:H104)</f>
        <v>22076.09</v>
      </c>
      <c r="I114" s="19">
        <f t="shared" si="6"/>
        <v>55576.09</v>
      </c>
      <c r="J114" s="19">
        <f t="shared" si="6"/>
        <v>213991.28</v>
      </c>
      <c r="K114" s="19">
        <f t="shared" si="6"/>
        <v>329334.27999999997</v>
      </c>
      <c r="L114" s="19">
        <f t="shared" si="6"/>
        <v>180897.23</v>
      </c>
      <c r="M114" s="19">
        <f t="shared" si="6"/>
        <v>148897.23000000001</v>
      </c>
      <c r="N114" s="19">
        <f t="shared" si="6"/>
        <v>312194.58</v>
      </c>
      <c r="O114" s="19">
        <f t="shared" si="6"/>
        <v>222770.33</v>
      </c>
      <c r="P114" s="19">
        <f t="shared" si="6"/>
        <v>316867.72000000003</v>
      </c>
      <c r="Q114" s="19">
        <f t="shared" si="6"/>
        <v>132870.32999999999</v>
      </c>
      <c r="R114" s="19">
        <f t="shared" si="6"/>
        <v>145970.32999999999</v>
      </c>
      <c r="S114" s="19">
        <f t="shared" si="6"/>
        <v>149270.32999999999</v>
      </c>
      <c r="T114" s="12"/>
    </row>
    <row r="115" spans="4:22" x14ac:dyDescent="0.25">
      <c r="D115" s="3" t="s">
        <v>193</v>
      </c>
      <c r="F115" s="8" t="s">
        <v>231</v>
      </c>
      <c r="G115" s="19">
        <f>SUMIF($D$7:$D$104,D115,$G$7:$G$104)</f>
        <v>0</v>
      </c>
      <c r="H115" s="19">
        <f t="shared" ref="H115:S116" si="7">SUMIF($D$7:$D$104,$D$115,H7:H104)</f>
        <v>0</v>
      </c>
      <c r="I115" s="19">
        <f t="shared" si="7"/>
        <v>0</v>
      </c>
      <c r="J115" s="19">
        <f t="shared" si="7"/>
        <v>0</v>
      </c>
      <c r="K115" s="19">
        <f t="shared" si="7"/>
        <v>0</v>
      </c>
      <c r="L115" s="19">
        <f t="shared" si="7"/>
        <v>0</v>
      </c>
      <c r="M115" s="19">
        <f t="shared" si="7"/>
        <v>0</v>
      </c>
      <c r="N115" s="19">
        <f t="shared" si="7"/>
        <v>0</v>
      </c>
      <c r="O115" s="19">
        <f t="shared" si="7"/>
        <v>0</v>
      </c>
      <c r="P115" s="19">
        <f t="shared" si="7"/>
        <v>0</v>
      </c>
      <c r="Q115" s="19">
        <f t="shared" si="7"/>
        <v>0</v>
      </c>
      <c r="R115" s="19">
        <f t="shared" si="7"/>
        <v>0</v>
      </c>
      <c r="S115" s="19">
        <f t="shared" si="7"/>
        <v>0</v>
      </c>
      <c r="T115" s="12"/>
    </row>
    <row r="116" spans="4:22" x14ac:dyDescent="0.25">
      <c r="D116" s="3" t="s">
        <v>222</v>
      </c>
      <c r="F116" s="8" t="s">
        <v>232</v>
      </c>
      <c r="G116" s="19">
        <f>SUMIF($D$7:$D$104,D116,$G$7:$G$104)</f>
        <v>413793.18000000005</v>
      </c>
      <c r="H116" s="19">
        <f t="shared" si="7"/>
        <v>0</v>
      </c>
      <c r="I116" s="19">
        <f t="shared" si="7"/>
        <v>0</v>
      </c>
      <c r="J116" s="19">
        <f t="shared" si="7"/>
        <v>0</v>
      </c>
      <c r="K116" s="19">
        <f t="shared" si="7"/>
        <v>45977.02</v>
      </c>
      <c r="L116" s="19">
        <f t="shared" si="7"/>
        <v>45977.02</v>
      </c>
      <c r="M116" s="19">
        <f t="shared" si="7"/>
        <v>45977.02</v>
      </c>
      <c r="N116" s="19">
        <f t="shared" si="7"/>
        <v>45977.02</v>
      </c>
      <c r="O116" s="19">
        <f t="shared" si="7"/>
        <v>45977.02</v>
      </c>
      <c r="P116" s="19">
        <f t="shared" si="7"/>
        <v>45977.02</v>
      </c>
      <c r="Q116" s="19">
        <f t="shared" si="7"/>
        <v>45977.02</v>
      </c>
      <c r="R116" s="19">
        <f t="shared" si="7"/>
        <v>45977.02</v>
      </c>
      <c r="S116" s="19">
        <f t="shared" si="7"/>
        <v>45977.02</v>
      </c>
      <c r="T116" s="12"/>
    </row>
    <row r="117" spans="4:22" x14ac:dyDescent="0.25"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4:22" x14ac:dyDescent="0.25">
      <c r="F118" s="8" t="s">
        <v>233</v>
      </c>
      <c r="G118" s="19">
        <f>+G112</f>
        <v>6020579.2400000002</v>
      </c>
      <c r="H118" s="19">
        <f t="shared" ref="H118:S118" si="8">+H112</f>
        <v>416805.57</v>
      </c>
      <c r="I118" s="19">
        <f t="shared" si="8"/>
        <v>416805.56</v>
      </c>
      <c r="J118" s="19">
        <f t="shared" si="8"/>
        <v>416805.56</v>
      </c>
      <c r="K118" s="19">
        <f t="shared" si="8"/>
        <v>513303.39</v>
      </c>
      <c r="L118" s="19">
        <f t="shared" si="8"/>
        <v>416805.57</v>
      </c>
      <c r="M118" s="19">
        <f t="shared" si="8"/>
        <v>564444.98</v>
      </c>
      <c r="N118" s="19">
        <f t="shared" si="8"/>
        <v>416805.58999999997</v>
      </c>
      <c r="O118" s="19">
        <f t="shared" si="8"/>
        <v>487708.89999999991</v>
      </c>
      <c r="P118" s="19">
        <f t="shared" si="8"/>
        <v>487708.89999999991</v>
      </c>
      <c r="Q118" s="19">
        <f t="shared" si="8"/>
        <v>487708.89999999991</v>
      </c>
      <c r="R118" s="19">
        <f t="shared" si="8"/>
        <v>487708.89999999991</v>
      </c>
      <c r="S118" s="19">
        <f t="shared" si="8"/>
        <v>907967.42</v>
      </c>
      <c r="T118" s="11"/>
    </row>
    <row r="119" spans="4:22" x14ac:dyDescent="0.25">
      <c r="F119" s="8" t="s">
        <v>234</v>
      </c>
      <c r="G119" s="19">
        <f>+G113+G114+G115+G116</f>
        <v>3103009.0000000005</v>
      </c>
      <c r="H119" s="19">
        <f t="shared" ref="H119:S119" si="9">+H113+H114+H115+H116</f>
        <v>30076.09</v>
      </c>
      <c r="I119" s="19">
        <f t="shared" si="9"/>
        <v>114576.09</v>
      </c>
      <c r="J119" s="19">
        <f t="shared" si="9"/>
        <v>330491.28000000003</v>
      </c>
      <c r="K119" s="19">
        <f t="shared" si="9"/>
        <v>419311.3</v>
      </c>
      <c r="L119" s="19">
        <f t="shared" si="9"/>
        <v>253874.25</v>
      </c>
      <c r="M119" s="19">
        <f t="shared" si="9"/>
        <v>229874.25</v>
      </c>
      <c r="N119" s="19">
        <f t="shared" si="9"/>
        <v>385671.60000000003</v>
      </c>
      <c r="O119" s="19">
        <f t="shared" si="9"/>
        <v>292247.34999999998</v>
      </c>
      <c r="P119" s="19">
        <f t="shared" si="9"/>
        <v>401344.74000000005</v>
      </c>
      <c r="Q119" s="19">
        <f t="shared" si="9"/>
        <v>200847.34999999998</v>
      </c>
      <c r="R119" s="19">
        <f t="shared" si="9"/>
        <v>217947.34999999998</v>
      </c>
      <c r="S119" s="19">
        <f t="shared" si="9"/>
        <v>226747.34999999998</v>
      </c>
      <c r="T119" s="11"/>
    </row>
    <row r="120" spans="4:22" x14ac:dyDescent="0.25">
      <c r="F120" s="8" t="s">
        <v>235</v>
      </c>
      <c r="G120" s="19">
        <f>+G118+G119</f>
        <v>9123588.2400000002</v>
      </c>
      <c r="H120" s="19">
        <f t="shared" ref="H120:S120" si="10">+H118+H119</f>
        <v>446881.66000000003</v>
      </c>
      <c r="I120" s="19">
        <f t="shared" si="10"/>
        <v>531381.65</v>
      </c>
      <c r="J120" s="19">
        <f t="shared" si="10"/>
        <v>747296.84000000008</v>
      </c>
      <c r="K120" s="19">
        <f t="shared" si="10"/>
        <v>932614.69</v>
      </c>
      <c r="L120" s="19">
        <f t="shared" si="10"/>
        <v>670679.82000000007</v>
      </c>
      <c r="M120" s="19">
        <f t="shared" si="10"/>
        <v>794319.23</v>
      </c>
      <c r="N120" s="19">
        <f t="shared" si="10"/>
        <v>802477.19</v>
      </c>
      <c r="O120" s="19">
        <f t="shared" si="10"/>
        <v>779956.24999999988</v>
      </c>
      <c r="P120" s="19">
        <f t="shared" si="10"/>
        <v>889053.6399999999</v>
      </c>
      <c r="Q120" s="19">
        <f t="shared" si="10"/>
        <v>688556.24999999988</v>
      </c>
      <c r="R120" s="19">
        <f t="shared" si="10"/>
        <v>705656.24999999988</v>
      </c>
      <c r="S120" s="19">
        <f t="shared" si="10"/>
        <v>1134714.77</v>
      </c>
      <c r="T120" s="11"/>
      <c r="V120" s="13"/>
    </row>
    <row r="121" spans="4:22" x14ac:dyDescent="0.25"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V121" s="13"/>
    </row>
    <row r="122" spans="4:22" x14ac:dyDescent="0.25">
      <c r="V122" s="13"/>
    </row>
    <row r="123" spans="4:22" x14ac:dyDescent="0.25">
      <c r="G123" s="15">
        <f t="shared" ref="G123:S123" si="11">+G112/G106</f>
        <v>0.65989159984273893</v>
      </c>
      <c r="H123" s="15">
        <f t="shared" si="11"/>
        <v>0.93269786457560144</v>
      </c>
      <c r="I123" s="15">
        <f t="shared" si="11"/>
        <v>0.78438079297619701</v>
      </c>
      <c r="J123" s="15">
        <f t="shared" si="11"/>
        <v>0.55775100025847824</v>
      </c>
      <c r="K123" s="15">
        <f t="shared" si="11"/>
        <v>0.55039170571074758</v>
      </c>
      <c r="L123" s="15">
        <f t="shared" si="11"/>
        <v>0.62146728971210141</v>
      </c>
      <c r="M123" s="15">
        <f t="shared" si="11"/>
        <v>0.71060218446429901</v>
      </c>
      <c r="N123" s="15">
        <f t="shared" si="11"/>
        <v>0.51939867599227341</v>
      </c>
      <c r="O123" s="15">
        <f t="shared" si="11"/>
        <v>0.62530289359178792</v>
      </c>
      <c r="P123" s="15">
        <f t="shared" si="11"/>
        <v>0.54857083763809789</v>
      </c>
      <c r="Q123" s="15">
        <f t="shared" si="11"/>
        <v>0.70830654721382602</v>
      </c>
      <c r="R123" s="15">
        <f t="shared" si="11"/>
        <v>0.69114232319206415</v>
      </c>
      <c r="S123" s="15">
        <f t="shared" si="11"/>
        <v>0.80017238164618232</v>
      </c>
    </row>
    <row r="124" spans="4:22" x14ac:dyDescent="0.25">
      <c r="G124" s="15">
        <f t="shared" ref="G124:S124" si="12">+G113/G106</f>
        <v>5.0254350365114671E-2</v>
      </c>
      <c r="H124" s="15">
        <f t="shared" si="12"/>
        <v>1.7901831102220662E-2</v>
      </c>
      <c r="I124" s="15">
        <f t="shared" si="12"/>
        <v>0.11103130866487392</v>
      </c>
      <c r="J124" s="15">
        <f t="shared" si="12"/>
        <v>0.15589521293840877</v>
      </c>
      <c r="K124" s="15">
        <f t="shared" si="12"/>
        <v>4.7179183935007502E-2</v>
      </c>
      <c r="L124" s="15">
        <f t="shared" si="12"/>
        <v>4.0257659757826025E-2</v>
      </c>
      <c r="M124" s="15">
        <f t="shared" si="12"/>
        <v>4.406288892187591E-2</v>
      </c>
      <c r="N124" s="15">
        <f t="shared" si="12"/>
        <v>3.4268886820321962E-2</v>
      </c>
      <c r="O124" s="15">
        <f t="shared" si="12"/>
        <v>3.0129895106296031E-2</v>
      </c>
      <c r="P124" s="15">
        <f t="shared" si="12"/>
        <v>4.3304473732316086E-2</v>
      </c>
      <c r="Q124" s="15">
        <f t="shared" si="12"/>
        <v>3.1950911780991027E-2</v>
      </c>
      <c r="R124" s="15">
        <f t="shared" si="12"/>
        <v>3.6845135290731149E-2</v>
      </c>
      <c r="S124" s="15">
        <f t="shared" si="12"/>
        <v>2.7760280233243107E-2</v>
      </c>
    </row>
    <row r="125" spans="4:22" x14ac:dyDescent="0.25">
      <c r="G125" s="15">
        <f t="shared" ref="G125:S125" si="13">+G114/G106</f>
        <v>0.24449983507804599</v>
      </c>
      <c r="H125" s="15">
        <f t="shared" si="13"/>
        <v>4.9400304322177818E-2</v>
      </c>
      <c r="I125" s="15">
        <f t="shared" si="13"/>
        <v>0.10458789835892902</v>
      </c>
      <c r="J125" s="15">
        <f t="shared" si="13"/>
        <v>0.28635378680311291</v>
      </c>
      <c r="K125" s="15">
        <f t="shared" si="13"/>
        <v>0.35313005845961959</v>
      </c>
      <c r="L125" s="15">
        <f t="shared" si="13"/>
        <v>0.26972219023974814</v>
      </c>
      <c r="M125" s="15">
        <f t="shared" si="13"/>
        <v>0.1874526316075717</v>
      </c>
      <c r="N125" s="15">
        <f t="shared" si="13"/>
        <v>0.3890385719250164</v>
      </c>
      <c r="O125" s="15">
        <f t="shared" si="13"/>
        <v>0.28561900747638092</v>
      </c>
      <c r="P125" s="15">
        <f t="shared" si="13"/>
        <v>0.35641012616516599</v>
      </c>
      <c r="Q125" s="15">
        <f t="shared" si="13"/>
        <v>0.19296946327914388</v>
      </c>
      <c r="R125" s="15">
        <f t="shared" si="13"/>
        <v>0.20685755989548738</v>
      </c>
      <c r="S125" s="15">
        <f t="shared" si="13"/>
        <v>0.13154876797805318</v>
      </c>
    </row>
    <row r="126" spans="4:22" x14ac:dyDescent="0.25">
      <c r="G126" s="15">
        <f t="shared" ref="G126:S126" si="14">+G115/G106</f>
        <v>0</v>
      </c>
      <c r="H126" s="15">
        <f t="shared" si="14"/>
        <v>0</v>
      </c>
      <c r="I126" s="15">
        <f t="shared" si="14"/>
        <v>0</v>
      </c>
      <c r="J126" s="15">
        <f t="shared" si="14"/>
        <v>0</v>
      </c>
      <c r="K126" s="15">
        <f t="shared" si="14"/>
        <v>0</v>
      </c>
      <c r="L126" s="15">
        <f t="shared" si="14"/>
        <v>0</v>
      </c>
      <c r="M126" s="15">
        <f t="shared" si="14"/>
        <v>0</v>
      </c>
      <c r="N126" s="15">
        <f t="shared" si="14"/>
        <v>0</v>
      </c>
      <c r="O126" s="15">
        <f t="shared" si="14"/>
        <v>0</v>
      </c>
      <c r="P126" s="15">
        <f t="shared" si="14"/>
        <v>0</v>
      </c>
      <c r="Q126" s="15">
        <f t="shared" si="14"/>
        <v>0</v>
      </c>
      <c r="R126" s="15">
        <f t="shared" si="14"/>
        <v>0</v>
      </c>
      <c r="S126" s="15">
        <f t="shared" si="14"/>
        <v>0</v>
      </c>
    </row>
    <row r="127" spans="4:22" x14ac:dyDescent="0.25">
      <c r="G127" s="15">
        <f t="shared" ref="G127:S127" si="15">+G116/G106</f>
        <v>4.5354214714100248E-2</v>
      </c>
      <c r="H127" s="15">
        <f t="shared" si="15"/>
        <v>0</v>
      </c>
      <c r="I127" s="15">
        <f t="shared" si="15"/>
        <v>0</v>
      </c>
      <c r="J127" s="15">
        <f t="shared" si="15"/>
        <v>0</v>
      </c>
      <c r="K127" s="15">
        <f t="shared" si="15"/>
        <v>4.9299051894625419E-2</v>
      </c>
      <c r="L127" s="15">
        <f t="shared" si="15"/>
        <v>6.8552860290324522E-2</v>
      </c>
      <c r="M127" s="15">
        <f t="shared" si="15"/>
        <v>5.7882295006253338E-2</v>
      </c>
      <c r="N127" s="15">
        <f t="shared" si="15"/>
        <v>5.7293865262388333E-2</v>
      </c>
      <c r="O127" s="15">
        <f t="shared" si="15"/>
        <v>5.8948203825535089E-2</v>
      </c>
      <c r="P127" s="15">
        <f t="shared" si="15"/>
        <v>5.1714562464420036E-2</v>
      </c>
      <c r="Q127" s="15">
        <f t="shared" si="15"/>
        <v>6.677307772603909E-2</v>
      </c>
      <c r="R127" s="15">
        <f t="shared" si="15"/>
        <v>6.5154981621717373E-2</v>
      </c>
      <c r="S127" s="15">
        <f t="shared" si="15"/>
        <v>4.0518570142521367E-2</v>
      </c>
    </row>
    <row r="134" spans="7:7" x14ac:dyDescent="0.25">
      <c r="G134" s="6">
        <f>+G115-'[1]Presup_Egreso2024 ajustado)'!G110</f>
        <v>0</v>
      </c>
    </row>
  </sheetData>
  <autoFilter ref="B6:S104" xr:uid="{00000000-0009-0000-0000-000004000000}">
    <filterColumn colId="5">
      <filters>
        <filter val="100,000.00"/>
        <filter val="101,854.99"/>
        <filter val="105,500.00"/>
        <filter val="114,000.00"/>
        <filter val="121,000.00"/>
        <filter val="131,000.00"/>
        <filter val="14,000.00"/>
        <filter val="140,000.00"/>
        <filter val="149,478.70"/>
        <filter val="15,000.00"/>
        <filter val="159,120.00"/>
        <filter val="19,000.00"/>
        <filter val="2,051,683.73"/>
        <filter val="20,000.00"/>
        <filter val="210,000.00"/>
        <filter val="24,000.00"/>
        <filter val="264,128.36"/>
        <filter val="27,000.00"/>
        <filter val="3,600.00"/>
        <filter val="30,000.00"/>
        <filter val="32,000.00"/>
        <filter val="36,000.00"/>
        <filter val="377,622.36"/>
        <filter val="413,793.14"/>
        <filter val="50,000.00"/>
        <filter val="511,050.36"/>
        <filter val="54,102.37"/>
        <filter val="56,000.00"/>
        <filter val="56,847.55"/>
        <filter val="589,140.34"/>
        <filter val="6,000.00"/>
        <filter val="633,420.85"/>
        <filter val="671,972.17"/>
        <filter val="697,428.00"/>
        <filter val="76,000.00"/>
        <filter val="881,593.03"/>
        <filter val="96,497.83"/>
      </filters>
    </filterColumn>
  </autoFilter>
  <mergeCells count="3">
    <mergeCell ref="A1:O1"/>
    <mergeCell ref="A2:O2"/>
    <mergeCell ref="A3:O3"/>
  </mergeCells>
  <printOptions horizontalCentered="1" verticalCentered="1"/>
  <pageMargins left="0" right="0" top="0" bottom="0" header="0.31496062992125984" footer="0.31496062992125984"/>
  <pageSetup scale="3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Presup_Egreso2024 Seguimiento</vt:lpstr>
      <vt:lpstr>Presup_Egr2024 ajUST SG+2.2</vt:lpstr>
      <vt:lpstr>'Presup_Egr2024 ajUST SG+2.2'!Área_de_impresión</vt:lpstr>
      <vt:lpstr>'Presup_Egreso2024 Seguimiento'!Área_de_impresión</vt:lpstr>
      <vt:lpstr>'Presup_Egr2024 ajUST SG+2.2'!Títulos_a_imprimir</vt:lpstr>
      <vt:lpstr>'Presup_Egreso2024 Seguimiento'!Títulos_a_imprimir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Contabilidad_I .</cp:lastModifiedBy>
  <cp:lastPrinted>2024-09-23T16:30:09Z</cp:lastPrinted>
  <dcterms:created xsi:type="dcterms:W3CDTF">2023-11-15T19:33:47Z</dcterms:created>
  <dcterms:modified xsi:type="dcterms:W3CDTF">2025-03-27T23:46:07Z</dcterms:modified>
</cp:coreProperties>
</file>